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7235" windowHeight="9780" activeTab="1"/>
  </bookViews>
  <sheets>
    <sheet name="Instrument settings" sheetId="4" r:id="rId1"/>
    <sheet name="Structural parameters" sheetId="1" r:id="rId2"/>
    <sheet name="I(0) plots" sheetId="2" r:id="rId3"/>
    <sheet name="Rg plots" sheetId="3" r:id="rId4"/>
  </sheets>
  <definedNames>
    <definedName name="solver_adj" localSheetId="2" hidden="1">'I(0) plots'!$H$13:$H$14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2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'I(0) plots'!$H$12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45621"/>
</workbook>
</file>

<file path=xl/calcChain.xml><?xml version="1.0" encoding="utf-8"?>
<calcChain xmlns="http://schemas.openxmlformats.org/spreadsheetml/2006/main">
  <c r="C11" i="1" l="1"/>
  <c r="L11" i="1" s="1"/>
  <c r="C10" i="1"/>
  <c r="V13" i="1" l="1"/>
  <c r="R13" i="1"/>
  <c r="L13" i="1"/>
  <c r="V15" i="1"/>
  <c r="R11" i="1" l="1"/>
  <c r="R10" i="1"/>
  <c r="A13" i="2"/>
  <c r="D13" i="2" s="1"/>
  <c r="A14" i="2"/>
  <c r="D14" i="2" s="1"/>
  <c r="A15" i="2"/>
  <c r="D15" i="2" s="1"/>
  <c r="A16" i="2"/>
  <c r="D16" i="2" s="1"/>
  <c r="A12" i="2"/>
  <c r="D12" i="2" s="1"/>
  <c r="B16" i="2"/>
  <c r="C16" i="2"/>
  <c r="B13" i="2"/>
  <c r="C13" i="2"/>
  <c r="B14" i="2"/>
  <c r="C14" i="2"/>
  <c r="B15" i="2"/>
  <c r="C15" i="2"/>
  <c r="C12" i="2"/>
  <c r="B12" i="2"/>
  <c r="H15" i="2"/>
  <c r="A4" i="2"/>
  <c r="D4" i="2" s="1"/>
  <c r="A5" i="2"/>
  <c r="D5" i="2" s="1"/>
  <c r="A6" i="2"/>
  <c r="D6" i="2" s="1"/>
  <c r="A7" i="2"/>
  <c r="D7" i="2" s="1"/>
  <c r="A3" i="2"/>
  <c r="D3" i="2" s="1"/>
  <c r="H6" i="2"/>
  <c r="C4" i="2"/>
  <c r="C5" i="2"/>
  <c r="C6" i="2"/>
  <c r="C7" i="2"/>
  <c r="C3" i="2"/>
  <c r="B7" i="2"/>
  <c r="B4" i="2"/>
  <c r="B5" i="2"/>
  <c r="B6" i="2"/>
  <c r="B3" i="2"/>
  <c r="V11" i="1"/>
  <c r="V10" i="1"/>
  <c r="R15" i="1"/>
  <c r="R8" i="1"/>
  <c r="R7" i="1"/>
  <c r="R6" i="1"/>
  <c r="R5" i="1"/>
  <c r="R4" i="1"/>
  <c r="L15" i="1"/>
  <c r="L5" i="1"/>
  <c r="L6" i="1"/>
  <c r="L7" i="1"/>
  <c r="L8" i="1"/>
  <c r="L4" i="1"/>
  <c r="L10" i="1" l="1"/>
  <c r="E13" i="2"/>
  <c r="E7" i="2"/>
  <c r="E12" i="2"/>
  <c r="E15" i="2"/>
  <c r="E16" i="2"/>
  <c r="E14" i="2"/>
  <c r="E6" i="2"/>
  <c r="E4" i="2"/>
  <c r="E5" i="2"/>
  <c r="E3" i="2"/>
  <c r="H3" i="2" l="1"/>
  <c r="H12" i="2"/>
</calcChain>
</file>

<file path=xl/sharedStrings.xml><?xml version="1.0" encoding="utf-8"?>
<sst xmlns="http://schemas.openxmlformats.org/spreadsheetml/2006/main" count="149" uniqueCount="92">
  <si>
    <r>
      <rPr>
        <i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(D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</si>
  <si>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t>Filename</t>
  </si>
  <si>
    <t>0.dat</t>
  </si>
  <si>
    <t>20.dat</t>
  </si>
  <si>
    <t>42.dat</t>
  </si>
  <si>
    <t>80.dat</t>
  </si>
  <si>
    <t>100.dat</t>
  </si>
  <si>
    <r>
      <rPr>
        <i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(D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</si>
  <si>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r>
      <rPr>
        <i/>
        <sz val="11"/>
        <color theme="1"/>
        <rFont val="Calibri"/>
        <family val="2"/>
        <scheme val="minor"/>
      </rP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 (Å)</t>
    </r>
  </si>
  <si>
    <r>
      <rPr>
        <i/>
        <sz val="11"/>
        <color theme="1"/>
        <rFont val="Calibri"/>
        <family val="2"/>
        <scheme val="minor"/>
      </rPr>
      <t>σ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</si>
  <si>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(0) (cm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</si>
  <si>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σ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(0))</t>
    </r>
  </si>
  <si>
    <t>Range</t>
  </si>
  <si>
    <t>i11.dat</t>
  </si>
  <si>
    <t>i22.dat</t>
  </si>
  <si>
    <t>i12.dat</t>
  </si>
  <si>
    <t>-</t>
  </si>
  <si>
    <r>
      <rPr>
        <i/>
        <sz val="11"/>
        <color theme="1"/>
        <rFont val="Calibri"/>
        <family val="2"/>
        <scheme val="minor"/>
      </rPr>
      <t>D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(Å)</t>
    </r>
  </si>
  <si>
    <t>1-48</t>
  </si>
  <si>
    <t>1-51</t>
  </si>
  <si>
    <t>7-51</t>
  </si>
  <si>
    <t>7-91</t>
  </si>
  <si>
    <t>7-45</t>
  </si>
  <si>
    <t>7-83</t>
  </si>
  <si>
    <t>ihomog.dat</t>
  </si>
  <si>
    <r>
      <rPr>
        <i/>
        <sz val="11"/>
        <color theme="1"/>
        <rFont val="Arial"/>
        <family val="2"/>
      </rPr>
      <t>ν</t>
    </r>
    <r>
      <rPr>
        <sz val="11"/>
        <color theme="1"/>
        <rFont val="Calibri"/>
        <family val="2"/>
      </rPr>
      <t xml:space="preserve"> 
(cm</t>
    </r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</rPr>
      <t>.g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>)</t>
    </r>
  </si>
  <si>
    <r>
      <rPr>
        <sz val="11"/>
        <color theme="1"/>
        <rFont val="Calibri"/>
        <family val="2"/>
        <scheme val="minor"/>
      </rPr>
      <t>Δ</t>
    </r>
    <r>
      <rPr>
        <i/>
        <sz val="11"/>
        <color theme="1"/>
        <rFont val="Calibri"/>
        <family val="2"/>
        <scheme val="minor"/>
      </rPr>
      <t>ρ</t>
    </r>
    <r>
      <rPr>
        <sz val="11"/>
        <color theme="1"/>
        <rFont val="Calibri"/>
        <family val="2"/>
        <scheme val="minor"/>
      </rPr>
      <t xml:space="preserve"> 
(cm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</si>
  <si>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(k</t>
    </r>
    <r>
      <rPr>
        <sz val="11"/>
        <color theme="1"/>
        <rFont val="Calibri"/>
        <family val="2"/>
        <scheme val="minor"/>
      </rPr>
      <t>Da</t>
    </r>
    <r>
      <rPr>
        <sz val="11"/>
        <color theme="1"/>
        <rFont val="Calibri"/>
        <family val="2"/>
        <scheme val="minor"/>
      </rPr>
      <t>)</t>
    </r>
  </si>
  <si>
    <t>M</t>
  </si>
  <si>
    <r>
      <rPr>
        <i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' (Å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</si>
  <si>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' (Å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</si>
  <si>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t>V (Å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</si>
  <si>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
(mg.mL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</si>
  <si>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Structural parameters:</t>
  </si>
  <si>
    <r>
      <rPr>
        <i/>
        <sz val="11"/>
        <color theme="1"/>
        <rFont val="Arial"/>
        <family val="2"/>
      </rPr>
      <t>σ</t>
    </r>
    <r>
      <rPr>
        <sz val="11"/>
        <color theme="1"/>
        <rFont val="Arial"/>
        <family val="2"/>
      </rPr>
      <t>(</t>
    </r>
    <r>
      <rPr>
        <i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(0)/</t>
    </r>
    <r>
      <rPr>
        <i/>
        <sz val="11"/>
        <color theme="1"/>
        <rFont val="Arial"/>
        <family val="2"/>
      </rPr>
      <t>C</t>
    </r>
    <r>
      <rPr>
        <sz val="11"/>
        <color theme="1"/>
        <rFont val="Arial"/>
        <family val="2"/>
      </rPr>
      <t>)</t>
    </r>
  </si>
  <si>
    <r>
      <rPr>
        <b/>
        <i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(0) plot (Guinier):</t>
    </r>
  </si>
  <si>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(0)/</t>
    </r>
    <r>
      <rPr>
        <i/>
        <sz val="11"/>
        <color theme="1"/>
        <rFont val="Calibri"/>
        <family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fit</t>
    </r>
    <r>
      <rPr>
        <i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</si>
  <si>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(0)/</t>
    </r>
    <r>
      <rPr>
        <i/>
        <sz val="11"/>
        <color theme="1"/>
        <rFont val="Calibri"/>
        <family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exp</t>
    </r>
    <r>
      <rPr>
        <i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</si>
  <si>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ε</t>
  </si>
  <si>
    <t>b</t>
  </si>
  <si>
    <t>Green: Calculated from variables</t>
  </si>
  <si>
    <r>
      <rPr>
        <i/>
        <sz val="11"/>
        <color theme="1"/>
        <rFont val="Arial"/>
        <family val="2"/>
      </rPr>
      <t>ε</t>
    </r>
    <r>
      <rPr>
        <vertAlign val="subscript"/>
        <sz val="11"/>
        <color theme="1"/>
        <rFont val="Arial"/>
        <family val="2"/>
      </rPr>
      <t>average</t>
    </r>
  </si>
  <si>
    <t>a</t>
  </si>
  <si>
    <t>Intercept</t>
  </si>
  <si>
    <r>
      <rPr>
        <i/>
        <sz val="11"/>
        <color theme="1"/>
        <rFont val="Calibri"/>
        <family val="2"/>
        <scheme val="minor"/>
      </rPr>
      <t>M</t>
    </r>
    <r>
      <rPr>
        <vertAlign val="subscript"/>
        <sz val="11"/>
        <color theme="1"/>
        <rFont val="Calibri"/>
        <family val="2"/>
        <scheme val="minor"/>
      </rPr>
      <t xml:space="preserve">expected
</t>
    </r>
    <r>
      <rPr>
        <sz val="11"/>
        <color theme="1"/>
        <rFont val="Calibri"/>
        <family val="2"/>
        <scheme val="minor"/>
      </rPr>
      <t>(kDa)</t>
    </r>
  </si>
  <si>
    <t>Guinier (Primus v3.2)</t>
  </si>
  <si>
    <t>Experiment date:</t>
  </si>
  <si>
    <t>Proposal number:</t>
  </si>
  <si>
    <t>Instrument:</t>
  </si>
  <si>
    <t>QUOKKA, ANSTO</t>
  </si>
  <si>
    <r>
      <t>Cell temperature (</t>
    </r>
    <r>
      <rPr>
        <sz val="11"/>
        <color theme="1"/>
        <rFont val="Calibri"/>
        <family val="2"/>
      </rPr>
      <t>°C)</t>
    </r>
    <r>
      <rPr>
        <sz val="11"/>
        <color theme="1"/>
        <rFont val="Calibri"/>
        <family val="2"/>
        <scheme val="minor"/>
      </rPr>
      <t>:</t>
    </r>
  </si>
  <si>
    <t>Cell type:</t>
  </si>
  <si>
    <t>Hellma 120-QS 1.0 mm</t>
  </si>
  <si>
    <t>Absolute intensity method:</t>
  </si>
  <si>
    <t>Sample aperture (mm):</t>
  </si>
  <si>
    <t>Source aperture (mm):</t>
  </si>
  <si>
    <r>
      <t>q-range (Å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):</t>
    </r>
  </si>
  <si>
    <t>0.01 - 0.09</t>
  </si>
  <si>
    <t>0.03 - 0.40</t>
  </si>
  <si>
    <r>
      <rPr>
        <i/>
        <sz val="11"/>
        <color theme="1"/>
        <rFont val="Calibri"/>
        <family val="2"/>
        <scheme val="minor"/>
      </rPr>
      <t>λ</t>
    </r>
    <r>
      <rPr>
        <sz val="11"/>
        <color theme="1"/>
        <rFont val="Calibri"/>
        <family val="2"/>
        <scheme val="minor"/>
      </rPr>
      <t>/Δ</t>
    </r>
    <r>
      <rPr>
        <i/>
        <sz val="11"/>
        <color theme="1"/>
        <rFont val="Calibri"/>
        <family val="2"/>
        <scheme val="minor"/>
      </rPr>
      <t>λ</t>
    </r>
    <r>
      <rPr>
        <sz val="11"/>
        <color theme="1"/>
        <rFont val="Calibri"/>
        <family val="2"/>
        <scheme val="minor"/>
      </rPr>
      <t xml:space="preserve"> (%FWHM):</t>
    </r>
  </si>
  <si>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 xml:space="preserve"> (</t>
    </r>
    <r>
      <rPr>
        <sz val="11"/>
        <color theme="1"/>
        <rFont val="Calibri"/>
        <family val="2"/>
      </rPr>
      <t>Å)</t>
    </r>
    <r>
      <rPr>
        <sz val="11"/>
        <color theme="1"/>
        <rFont val="Calibri"/>
        <family val="2"/>
        <scheme val="minor"/>
      </rPr>
      <t>:</t>
    </r>
  </si>
  <si>
    <t>Measurement times (s):</t>
  </si>
  <si>
    <t>L1 (mm):</t>
  </si>
  <si>
    <t>Setting 2</t>
  </si>
  <si>
    <t>Setting 1</t>
  </si>
  <si>
    <t>Pixel size (mm):</t>
  </si>
  <si>
    <t>0% Sample</t>
  </si>
  <si>
    <t>20% Sample</t>
  </si>
  <si>
    <t>42% Sample</t>
  </si>
  <si>
    <t>80% Sample</t>
  </si>
  <si>
    <t>100% Sample</t>
  </si>
  <si>
    <t>0% Buffer</t>
  </si>
  <si>
    <t>100% Buffer</t>
  </si>
  <si>
    <t>Other buffers:</t>
  </si>
  <si>
    <t>Linear combination of 0% and 100% buffers</t>
  </si>
  <si>
    <t>Angular units:</t>
  </si>
  <si>
    <r>
      <t>Å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</si>
  <si>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Direct beam intensity, units of cm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</si>
  <si>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Δ</t>
    </r>
    <r>
      <rPr>
        <i/>
        <sz val="11"/>
        <color theme="1"/>
        <rFont val="Calibri"/>
        <family val="2"/>
        <scheme val="minor"/>
      </rPr>
      <t>ρ</t>
    </r>
    <r>
      <rPr>
        <vertAlign val="superscript"/>
        <sz val="11"/>
        <color theme="1"/>
        <rFont val="Calibri"/>
        <family val="2"/>
        <scheme val="minor"/>
      </rPr>
      <t>-1</t>
    </r>
  </si>
  <si>
    <t>Stuhrmann plot (PDDF):</t>
  </si>
  <si>
    <r>
      <rPr>
        <b/>
        <i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(0) plot (</t>
    </r>
    <r>
      <rPr>
        <b/>
        <i/>
        <sz val="11"/>
        <color theme="1"/>
        <rFont val="Calibri"/>
        <family val="2"/>
        <scheme val="minor"/>
      </rPr>
      <t>PDDF</t>
    </r>
    <r>
      <rPr>
        <b/>
        <sz val="11"/>
        <color theme="1"/>
        <rFont val="Calibri"/>
        <family val="2"/>
        <scheme val="minor"/>
      </rPr>
      <t>):</t>
    </r>
  </si>
  <si>
    <t>PDDF (GNOM v4.6)</t>
  </si>
  <si>
    <t>4-45</t>
  </si>
  <si>
    <t>4-41</t>
  </si>
  <si>
    <t>Xray.dat</t>
  </si>
  <si>
    <t>1-30</t>
  </si>
  <si>
    <r>
      <t>Porod (Fischer method - q &lt;= 0.2 Å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</si>
  <si>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(exp)</t>
    </r>
  </si>
  <si>
    <r>
      <t>σ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</si>
  <si>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R</t>
    </r>
    <r>
      <rPr>
        <vertAlign val="subscript"/>
        <sz val="11"/>
        <color theme="1"/>
        <rFont val="Calibri"/>
        <family val="2"/>
        <scheme val="minor"/>
      </rPr>
      <t>g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(calc)</t>
    </r>
  </si>
  <si>
    <t>Red: Target function cell for Solver</t>
  </si>
  <si>
    <t>Yellow: Variable parameters for Solver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</si>
</sst>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0"/>
    <numFmt numFmtId="167" formatCode="0.0000"/>
    <numFmt numFmtId="168" formatCode="0.000E+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5" xfId="0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 vertical="center"/>
    </xf>
    <xf numFmtId="166" fontId="0" fillId="0" borderId="9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9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8" fontId="0" fillId="0" borderId="10" xfId="0" applyNumberFormat="1" applyBorder="1"/>
    <xf numFmtId="168" fontId="0" fillId="0" borderId="9" xfId="0" applyNumberFormat="1" applyBorder="1"/>
    <xf numFmtId="0" fontId="1" fillId="0" borderId="0" xfId="0" applyFont="1" applyAlignment="1">
      <alignment horizontal="left"/>
    </xf>
    <xf numFmtId="164" fontId="0" fillId="2" borderId="0" xfId="0" applyNumberFormat="1" applyFill="1" applyAlignment="1">
      <alignment horizontal="center"/>
    </xf>
    <xf numFmtId="165" fontId="0" fillId="4" borderId="0" xfId="0" applyNumberFormat="1" applyFill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4" fontId="0" fillId="3" borderId="0" xfId="0" applyNumberFormat="1" applyFill="1" applyAlignment="1">
      <alignment horizontal="center"/>
    </xf>
    <xf numFmtId="11" fontId="0" fillId="0" borderId="9" xfId="0" applyNumberForma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 i="1"/>
              <a:t>I</a:t>
            </a:r>
            <a:r>
              <a:rPr lang="en-AU"/>
              <a:t>(0) plot</a:t>
            </a:r>
            <a:r>
              <a:rPr lang="en-AU" baseline="0"/>
              <a:t> (Guinier)</a:t>
            </a:r>
            <a:endParaRPr lang="en-A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958573928258967"/>
          <c:y val="0.15513413502802367"/>
          <c:w val="0.75444816272965876"/>
          <c:h val="0.68921660834062404"/>
        </c:manualLayout>
      </c:layout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8575">
              <a:noFill/>
            </a:ln>
          </c:spPr>
          <c:xVal>
            <c:numRef>
              <c:f>'I(0) plots'!$A$3:$A$7</c:f>
              <c:numCache>
                <c:formatCode>0.00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0.42</c:v>
                </c:pt>
                <c:pt idx="3">
                  <c:v>0.8</c:v>
                </c:pt>
                <c:pt idx="4">
                  <c:v>1</c:v>
                </c:pt>
              </c:numCache>
            </c:numRef>
          </c:xVal>
          <c:yVal>
            <c:numRef>
              <c:f>'I(0) plots'!$B$3:$B$7</c:f>
              <c:numCache>
                <c:formatCode>0.00</c:formatCode>
                <c:ptCount val="5"/>
                <c:pt idx="0">
                  <c:v>94</c:v>
                </c:pt>
                <c:pt idx="1">
                  <c:v>42.615384615384613</c:v>
                </c:pt>
                <c:pt idx="2">
                  <c:v>6.8823529411764692</c:v>
                </c:pt>
                <c:pt idx="3">
                  <c:v>11.04</c:v>
                </c:pt>
                <c:pt idx="4">
                  <c:v>44.95918367346939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noFill/>
            </a:ln>
          </c:spPr>
          <c:marker>
            <c:symbol val="none"/>
          </c:marker>
          <c:trendline>
            <c:trendlineType val="poly"/>
            <c:order val="2"/>
            <c:dispRSqr val="0"/>
            <c:dispEq val="1"/>
            <c:trendlineLbl>
              <c:numFmt formatCode="#,##0.0" sourceLinked="0"/>
            </c:trendlineLbl>
          </c:trendline>
          <c:xVal>
            <c:numRef>
              <c:f>'I(0) plots'!$A$3:$A$7</c:f>
              <c:numCache>
                <c:formatCode>0.00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0.42</c:v>
                </c:pt>
                <c:pt idx="3">
                  <c:v>0.8</c:v>
                </c:pt>
                <c:pt idx="4">
                  <c:v>1</c:v>
                </c:pt>
              </c:numCache>
            </c:numRef>
          </c:xVal>
          <c:yVal>
            <c:numRef>
              <c:f>'I(0) plots'!$D$3:$D$7</c:f>
              <c:numCache>
                <c:formatCode>0.00</c:formatCode>
                <c:ptCount val="5"/>
                <c:pt idx="0">
                  <c:v>93.352112578171855</c:v>
                </c:pt>
                <c:pt idx="1">
                  <c:v>40.796862526540323</c:v>
                </c:pt>
                <c:pt idx="2">
                  <c:v>7.7569484757433003</c:v>
                </c:pt>
                <c:pt idx="3">
                  <c:v>11.81090980539993</c:v>
                </c:pt>
                <c:pt idx="4">
                  <c:v>45.042191376271163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61440"/>
        <c:axId val="159263360"/>
      </c:scatterChart>
      <c:valAx>
        <c:axId val="15926144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 i="1"/>
                  <a:t>f</a:t>
                </a:r>
                <a:r>
                  <a:rPr lang="en-AU"/>
                  <a:t>(D</a:t>
                </a:r>
                <a:r>
                  <a:rPr lang="en-AU" baseline="-25000"/>
                  <a:t>2</a:t>
                </a:r>
                <a:r>
                  <a:rPr lang="en-AU"/>
                  <a:t>O)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9263360"/>
        <c:crosses val="autoZero"/>
        <c:crossBetween val="midCat"/>
      </c:valAx>
      <c:valAx>
        <c:axId val="1592633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i="1"/>
                  <a:t>I</a:t>
                </a:r>
                <a:r>
                  <a:rPr lang="en-AU"/>
                  <a:t>(0)/</a:t>
                </a:r>
                <a:r>
                  <a:rPr lang="en-AU" i="1"/>
                  <a:t>C</a:t>
                </a:r>
                <a:r>
                  <a:rPr lang="en-AU" baseline="-25000"/>
                  <a:t>exp</a:t>
                </a:r>
                <a:r>
                  <a:rPr lang="en-AU" baseline="0"/>
                  <a:t> </a:t>
                </a:r>
                <a:r>
                  <a:rPr lang="en-AU"/>
                  <a:t>(cm</a:t>
                </a:r>
                <a:r>
                  <a:rPr lang="en-AU" baseline="30000"/>
                  <a:t>2</a:t>
                </a:r>
                <a:r>
                  <a:rPr lang="en-AU"/>
                  <a:t>.g</a:t>
                </a:r>
                <a:r>
                  <a:rPr lang="en-AU" baseline="30000"/>
                  <a:t>-1</a:t>
                </a:r>
                <a:r>
                  <a:rPr lang="en-AU"/>
                  <a:t>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9261440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9477690288713911"/>
          <c:y val="0.19631743948673083"/>
          <c:w val="0.23300087489063867"/>
          <c:h val="0.159408575187770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 i="1"/>
              <a:t>I</a:t>
            </a:r>
            <a:r>
              <a:rPr lang="en-AU"/>
              <a:t>(0) plot</a:t>
            </a:r>
            <a:r>
              <a:rPr lang="en-AU" baseline="0"/>
              <a:t> (</a:t>
            </a:r>
            <a:r>
              <a:rPr lang="en-AU" i="0" baseline="0"/>
              <a:t>PDDF</a:t>
            </a:r>
            <a:r>
              <a:rPr lang="en-AU" baseline="0"/>
              <a:t>)</a:t>
            </a:r>
            <a:endParaRPr lang="en-AU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958573928258967"/>
          <c:y val="0.15513413502802367"/>
          <c:w val="0.75444816272965876"/>
          <c:h val="0.68921660834062404"/>
        </c:manualLayout>
      </c:layout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8575">
              <a:noFill/>
            </a:ln>
          </c:spPr>
          <c:xVal>
            <c:numRef>
              <c:f>'I(0) plots'!$A$12:$A$16</c:f>
              <c:numCache>
                <c:formatCode>0.00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0.42</c:v>
                </c:pt>
                <c:pt idx="3">
                  <c:v>0.8</c:v>
                </c:pt>
                <c:pt idx="4">
                  <c:v>1</c:v>
                </c:pt>
              </c:numCache>
            </c:numRef>
          </c:xVal>
          <c:yVal>
            <c:numRef>
              <c:f>'I(0) plots'!$B$12:$B$16</c:f>
              <c:numCache>
                <c:formatCode>0.00</c:formatCode>
                <c:ptCount val="5"/>
                <c:pt idx="0">
                  <c:v>94.698113207547181</c:v>
                </c:pt>
                <c:pt idx="1">
                  <c:v>42.63461538461538</c:v>
                </c:pt>
                <c:pt idx="2">
                  <c:v>7</c:v>
                </c:pt>
                <c:pt idx="3">
                  <c:v>11.219999999999999</c:v>
                </c:pt>
                <c:pt idx="4">
                  <c:v>45.122448979591837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noFill/>
            </a:ln>
          </c:spPr>
          <c:marker>
            <c:symbol val="none"/>
          </c:marker>
          <c:trendline>
            <c:trendlineType val="log"/>
            <c:dispRSqr val="0"/>
            <c:dispEq val="0"/>
          </c:trendline>
          <c:trendline>
            <c:trendlineType val="poly"/>
            <c:order val="2"/>
            <c:dispRSqr val="0"/>
            <c:dispEq val="1"/>
            <c:trendlineLbl>
              <c:numFmt formatCode="#,##0.0" sourceLinked="0"/>
            </c:trendlineLbl>
          </c:trendline>
          <c:xVal>
            <c:numRef>
              <c:f>'I(0) plots'!$A$12:$A$16</c:f>
              <c:numCache>
                <c:formatCode>0.00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0.42</c:v>
                </c:pt>
                <c:pt idx="3">
                  <c:v>0.8</c:v>
                </c:pt>
                <c:pt idx="4">
                  <c:v>1</c:v>
                </c:pt>
              </c:numCache>
            </c:numRef>
          </c:xVal>
          <c:yVal>
            <c:numRef>
              <c:f>'I(0) plots'!$D$12:$D$16</c:f>
              <c:numCache>
                <c:formatCode>0.00</c:formatCode>
                <c:ptCount val="5"/>
                <c:pt idx="0">
                  <c:v>94.864489171347458</c:v>
                </c:pt>
                <c:pt idx="1">
                  <c:v>41.594278352527979</c:v>
                </c:pt>
                <c:pt idx="2">
                  <c:v>8.0079785241094186</c:v>
                </c:pt>
                <c:pt idx="3">
                  <c:v>11.710565752084449</c:v>
                </c:pt>
                <c:pt idx="4">
                  <c:v>45.058301503941578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315840"/>
        <c:axId val="160305152"/>
      </c:scatterChart>
      <c:valAx>
        <c:axId val="15931584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 i="1"/>
                  <a:t>f</a:t>
                </a:r>
                <a:r>
                  <a:rPr lang="en-AU"/>
                  <a:t>(D</a:t>
                </a:r>
                <a:r>
                  <a:rPr lang="en-AU" baseline="-25000"/>
                  <a:t>2</a:t>
                </a:r>
                <a:r>
                  <a:rPr lang="en-AU"/>
                  <a:t>O)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0305152"/>
        <c:crosses val="autoZero"/>
        <c:crossBetween val="midCat"/>
      </c:valAx>
      <c:valAx>
        <c:axId val="160305152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i="1"/>
                  <a:t>I</a:t>
                </a:r>
                <a:r>
                  <a:rPr lang="en-AU"/>
                  <a:t>(0)/</a:t>
                </a:r>
                <a:r>
                  <a:rPr lang="en-AU" i="1"/>
                  <a:t>C</a:t>
                </a:r>
                <a:r>
                  <a:rPr lang="en-AU" baseline="-25000"/>
                  <a:t>exp</a:t>
                </a:r>
                <a:r>
                  <a:rPr lang="en-AU" baseline="0"/>
                  <a:t> </a:t>
                </a:r>
                <a:r>
                  <a:rPr lang="en-AU"/>
                  <a:t>(cm</a:t>
                </a:r>
                <a:r>
                  <a:rPr lang="en-AU" baseline="30000"/>
                  <a:t>2</a:t>
                </a:r>
                <a:r>
                  <a:rPr lang="en-AU"/>
                  <a:t>.g</a:t>
                </a:r>
                <a:r>
                  <a:rPr lang="en-AU" baseline="30000"/>
                  <a:t>-1</a:t>
                </a:r>
                <a:r>
                  <a:rPr lang="en-AU"/>
                  <a:t>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9315840"/>
        <c:crosses val="autoZero"/>
        <c:crossBetween val="midCat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9477690288713911"/>
          <c:y val="0.19631743948673083"/>
          <c:w val="0.23300087489063867"/>
          <c:h val="0.159408575187770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Stuhrmann plot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1847112860892391E-2"/>
          <c:y val="0.11274480833575792"/>
          <c:w val="0.91589501312335952"/>
          <c:h val="0.77127553780549896"/>
        </c:manualLayout>
      </c:layout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'Rg plots'!$C$3:$C$7</c:f>
                <c:numCache>
                  <c:formatCode>General</c:formatCode>
                  <c:ptCount val="5"/>
                  <c:pt idx="0">
                    <c:v>14.5</c:v>
                  </c:pt>
                  <c:pt idx="1">
                    <c:v>20.8</c:v>
                  </c:pt>
                  <c:pt idx="2">
                    <c:v>53.5</c:v>
                  </c:pt>
                  <c:pt idx="3">
                    <c:v>35.6</c:v>
                  </c:pt>
                  <c:pt idx="4">
                    <c:v>14.8</c:v>
                  </c:pt>
                </c:numCache>
              </c:numRef>
            </c:plus>
            <c:minus>
              <c:numRef>
                <c:f>'Rg plots'!$C$3:$C$7</c:f>
                <c:numCache>
                  <c:formatCode>General</c:formatCode>
                  <c:ptCount val="5"/>
                  <c:pt idx="0">
                    <c:v>14.5</c:v>
                  </c:pt>
                  <c:pt idx="1">
                    <c:v>20.8</c:v>
                  </c:pt>
                  <c:pt idx="2">
                    <c:v>53.5</c:v>
                  </c:pt>
                  <c:pt idx="3">
                    <c:v>35.6</c:v>
                  </c:pt>
                  <c:pt idx="4">
                    <c:v>14.8</c:v>
                  </c:pt>
                </c:numCache>
              </c:numRef>
            </c:minus>
          </c:errBars>
          <c:xVal>
            <c:numRef>
              <c:f>'Rg plots'!$A$3:$A$7</c:f>
              <c:numCache>
                <c:formatCode>General</c:formatCode>
                <c:ptCount val="5"/>
                <c:pt idx="0">
                  <c:v>0.30399999999999999</c:v>
                </c:pt>
                <c:pt idx="1">
                  <c:v>0.46100000000000002</c:v>
                </c:pt>
                <c:pt idx="2">
                  <c:v>1.0640000000000001</c:v>
                </c:pt>
                <c:pt idx="3">
                  <c:v>-0.84699999999999998</c:v>
                </c:pt>
                <c:pt idx="4">
                  <c:v>-0.436</c:v>
                </c:pt>
              </c:numCache>
            </c:numRef>
          </c:xVal>
          <c:yVal>
            <c:numRef>
              <c:f>'Rg plots'!$B$3:$B$7</c:f>
              <c:numCache>
                <c:formatCode>General</c:formatCode>
                <c:ptCount val="5"/>
                <c:pt idx="0">
                  <c:v>1317.7</c:v>
                </c:pt>
                <c:pt idx="1">
                  <c:v>1197.2</c:v>
                </c:pt>
                <c:pt idx="2">
                  <c:v>590.5</c:v>
                </c:pt>
                <c:pt idx="3">
                  <c:v>1267.4000000000001</c:v>
                </c:pt>
                <c:pt idx="4">
                  <c:v>1369</c:v>
                </c:pt>
              </c:numCache>
            </c:numRef>
          </c:yVal>
          <c:smooth val="0"/>
        </c:ser>
        <c:ser>
          <c:idx val="1"/>
          <c:order val="1"/>
          <c:tx>
            <c:v>Fit</c:v>
          </c:tx>
          <c:spPr>
            <a:ln w="28575">
              <a:noFill/>
            </a:ln>
          </c:spPr>
          <c:marker>
            <c:symbol val="none"/>
          </c:marker>
          <c:trendline>
            <c:trendlineType val="poly"/>
            <c:order val="2"/>
            <c:dispRSqr val="0"/>
            <c:dispEq val="1"/>
            <c:trendlineLbl>
              <c:layout>
                <c:manualLayout>
                  <c:x val="5.4847769028871389E-2"/>
                  <c:y val="0.12275955088947214"/>
                </c:manualLayout>
              </c:layout>
              <c:numFmt formatCode="0.0" sourceLinked="0"/>
            </c:trendlineLbl>
          </c:trendline>
          <c:xVal>
            <c:numRef>
              <c:f>'Rg plots'!$A$3:$A$7</c:f>
              <c:numCache>
                <c:formatCode>General</c:formatCode>
                <c:ptCount val="5"/>
                <c:pt idx="0">
                  <c:v>0.30399999999999999</c:v>
                </c:pt>
                <c:pt idx="1">
                  <c:v>0.46100000000000002</c:v>
                </c:pt>
                <c:pt idx="2">
                  <c:v>1.0640000000000001</c:v>
                </c:pt>
                <c:pt idx="3">
                  <c:v>-0.84699999999999998</c:v>
                </c:pt>
                <c:pt idx="4">
                  <c:v>-0.436</c:v>
                </c:pt>
              </c:numCache>
            </c:numRef>
          </c:xVal>
          <c:yVal>
            <c:numRef>
              <c:f>'Rg plots'!$D$3:$D$7</c:f>
              <c:numCache>
                <c:formatCode>General</c:formatCode>
                <c:ptCount val="5"/>
                <c:pt idx="0">
                  <c:v>1298.0999999999999</c:v>
                </c:pt>
                <c:pt idx="1">
                  <c:v>1208.7</c:v>
                </c:pt>
                <c:pt idx="2">
                  <c:v>638</c:v>
                </c:pt>
                <c:pt idx="3">
                  <c:v>1206.5</c:v>
                </c:pt>
                <c:pt idx="4">
                  <c:v>1390.3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49568"/>
        <c:axId val="160351744"/>
      </c:scatterChart>
      <c:valAx>
        <c:axId val="16034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l-GR">
                    <a:latin typeface="Calibri"/>
                  </a:rPr>
                  <a:t>Δ</a:t>
                </a:r>
                <a:r>
                  <a:rPr lang="el-GR" i="1">
                    <a:latin typeface="Arial"/>
                    <a:cs typeface="Arial"/>
                  </a:rPr>
                  <a:t>ρ</a:t>
                </a:r>
                <a:r>
                  <a:rPr lang="en-AU" sz="1000" b="1" i="0" u="none" strike="noStrike" baseline="30000">
                    <a:effectLst/>
                  </a:rPr>
                  <a:t>-1</a:t>
                </a:r>
                <a:r>
                  <a:rPr lang="en-AU">
                    <a:latin typeface="Arial"/>
                    <a:cs typeface="Arial"/>
                  </a:rPr>
                  <a:t> (10</a:t>
                </a:r>
                <a:r>
                  <a:rPr lang="en-AU" baseline="30000">
                    <a:latin typeface="Arial"/>
                    <a:cs typeface="Arial"/>
                  </a:rPr>
                  <a:t>-20</a:t>
                </a:r>
                <a:r>
                  <a:rPr lang="en-AU">
                    <a:latin typeface="Arial"/>
                    <a:cs typeface="Arial"/>
                  </a:rPr>
                  <a:t> cm</a:t>
                </a:r>
                <a:r>
                  <a:rPr lang="en-AU" baseline="30000">
                    <a:latin typeface="Arial"/>
                    <a:cs typeface="Arial"/>
                  </a:rPr>
                  <a:t>2</a:t>
                </a:r>
                <a:r>
                  <a:rPr lang="en-AU">
                    <a:latin typeface="Arial"/>
                    <a:cs typeface="Arial"/>
                  </a:rPr>
                  <a:t>)</a:t>
                </a:r>
                <a:endParaRPr lang="en-AU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0351744"/>
        <c:crosses val="autoZero"/>
        <c:crossBetween val="midCat"/>
      </c:valAx>
      <c:valAx>
        <c:axId val="160351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i="1"/>
                  <a:t>R</a:t>
                </a:r>
                <a:r>
                  <a:rPr lang="en-AU" baseline="-25000"/>
                  <a:t>g</a:t>
                </a:r>
                <a:r>
                  <a:rPr lang="en-AU" baseline="30000"/>
                  <a:t>2</a:t>
                </a:r>
                <a:r>
                  <a:rPr lang="en-AU"/>
                  <a:t> (Å</a:t>
                </a:r>
                <a:r>
                  <a:rPr lang="en-AU" baseline="30000"/>
                  <a:t>2</a:t>
                </a:r>
                <a:r>
                  <a:rPr lang="en-AU"/>
                  <a:t>)</a:t>
                </a:r>
              </a:p>
            </c:rich>
          </c:tx>
          <c:layout>
            <c:manualLayout>
              <c:xMode val="edge"/>
              <c:yMode val="edge"/>
              <c:x val="0.28055555555555556"/>
              <c:y val="0.433249381728251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0349568"/>
        <c:crosses val="autoZero"/>
        <c:crossBetween val="midCat"/>
      </c:valAx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71977690288713914"/>
          <c:y val="0.11188616071428571"/>
          <c:w val="0.23300087489063867"/>
          <c:h val="0.1305036414387547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604837</xdr:colOff>
      <xdr:row>16</xdr:row>
      <xdr:rowOff>147636</xdr:rowOff>
    </xdr:from>
    <xdr:to>
      <xdr:col>8</xdr:col>
      <xdr:colOff>242887</xdr:colOff>
      <xdr:row>31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238125</xdr:colOff>
      <xdr:row>16</xdr:row>
      <xdr:rowOff>152400</xdr:rowOff>
    </xdr:from>
    <xdr:to>
      <xdr:col>15</xdr:col>
      <xdr:colOff>542925</xdr:colOff>
      <xdr:row>31</xdr:row>
      <xdr:rowOff>176213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395287</xdr:colOff>
      <xdr:row>1</xdr:row>
      <xdr:rowOff>185737</xdr:rowOff>
    </xdr:from>
    <xdr:to>
      <xdr:col>12</xdr:col>
      <xdr:colOff>90487</xdr:colOff>
      <xdr:row>19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6" sqref="B6"/>
    </sheetView>
  </sheetViews>
  <sheetFormatPr defaultRowHeight="15" x14ac:dyDescent="0.25"/>
  <cols>
    <col min="1" max="1" width="25" customWidth="1"/>
    <col min="2" max="2" width="39" style="34" customWidth="1"/>
  </cols>
  <sheetData>
    <row r="1" spans="1:2" x14ac:dyDescent="0.25">
      <c r="A1" t="s">
        <v>46</v>
      </c>
      <c r="B1" s="56">
        <v>42704</v>
      </c>
    </row>
    <row r="2" spans="1:2" x14ac:dyDescent="0.25">
      <c r="A2" t="s">
        <v>47</v>
      </c>
      <c r="B2" s="34">
        <v>5226</v>
      </c>
    </row>
    <row r="3" spans="1:2" x14ac:dyDescent="0.25">
      <c r="A3" t="s">
        <v>48</v>
      </c>
      <c r="B3" s="34" t="s">
        <v>49</v>
      </c>
    </row>
    <row r="4" spans="1:2" x14ac:dyDescent="0.25">
      <c r="A4" t="s">
        <v>60</v>
      </c>
      <c r="B4" s="57">
        <v>5</v>
      </c>
    </row>
    <row r="5" spans="1:2" x14ac:dyDescent="0.25">
      <c r="A5" t="s">
        <v>59</v>
      </c>
      <c r="B5" s="55">
        <v>10</v>
      </c>
    </row>
    <row r="6" spans="1:2" s="26" customFormat="1" ht="17.25" x14ac:dyDescent="0.25">
      <c r="A6" s="26" t="s">
        <v>75</v>
      </c>
      <c r="B6" s="26" t="s">
        <v>76</v>
      </c>
    </row>
    <row r="7" spans="1:2" ht="17.25" x14ac:dyDescent="0.25">
      <c r="A7" t="s">
        <v>53</v>
      </c>
      <c r="B7" s="34" t="s">
        <v>77</v>
      </c>
    </row>
    <row r="8" spans="1:2" x14ac:dyDescent="0.25">
      <c r="A8" t="s">
        <v>50</v>
      </c>
      <c r="B8" s="55">
        <v>16</v>
      </c>
    </row>
    <row r="9" spans="1:2" x14ac:dyDescent="0.25">
      <c r="A9" t="s">
        <v>51</v>
      </c>
      <c r="B9" s="34" t="s">
        <v>52</v>
      </c>
    </row>
    <row r="10" spans="1:2" x14ac:dyDescent="0.25">
      <c r="A10" s="2" t="s">
        <v>64</v>
      </c>
    </row>
    <row r="11" spans="1:2" x14ac:dyDescent="0.25">
      <c r="A11" t="s">
        <v>62</v>
      </c>
      <c r="B11" s="34">
        <v>10025.6</v>
      </c>
    </row>
    <row r="12" spans="1:2" x14ac:dyDescent="0.25">
      <c r="A12" t="s">
        <v>55</v>
      </c>
      <c r="B12" s="55">
        <v>50</v>
      </c>
    </row>
    <row r="13" spans="1:2" x14ac:dyDescent="0.25">
      <c r="A13" s="26" t="s">
        <v>54</v>
      </c>
      <c r="B13" s="55">
        <v>12.5</v>
      </c>
    </row>
    <row r="14" spans="1:2" ht="17.25" x14ac:dyDescent="0.25">
      <c r="A14" t="s">
        <v>56</v>
      </c>
      <c r="B14" s="55" t="s">
        <v>57</v>
      </c>
    </row>
    <row r="15" spans="1:2" x14ac:dyDescent="0.25">
      <c r="A15" t="s">
        <v>65</v>
      </c>
      <c r="B15" s="55">
        <v>5</v>
      </c>
    </row>
    <row r="16" spans="1:2" x14ac:dyDescent="0.25">
      <c r="A16" s="2" t="s">
        <v>63</v>
      </c>
    </row>
    <row r="17" spans="1:2" x14ac:dyDescent="0.25">
      <c r="A17" s="26" t="s">
        <v>62</v>
      </c>
      <c r="B17" s="34">
        <v>2025.7</v>
      </c>
    </row>
    <row r="18" spans="1:2" x14ac:dyDescent="0.25">
      <c r="A18" s="26" t="s">
        <v>55</v>
      </c>
      <c r="B18" s="55">
        <v>50</v>
      </c>
    </row>
    <row r="19" spans="1:2" x14ac:dyDescent="0.25">
      <c r="A19" s="26" t="s">
        <v>54</v>
      </c>
      <c r="B19" s="55">
        <v>10</v>
      </c>
    </row>
    <row r="20" spans="1:2" ht="17.25" x14ac:dyDescent="0.25">
      <c r="A20" s="26" t="s">
        <v>56</v>
      </c>
      <c r="B20" s="55" t="s">
        <v>58</v>
      </c>
    </row>
    <row r="21" spans="1:2" x14ac:dyDescent="0.25">
      <c r="A21" s="26" t="s">
        <v>65</v>
      </c>
      <c r="B21" s="55">
        <v>5</v>
      </c>
    </row>
    <row r="22" spans="1:2" x14ac:dyDescent="0.25">
      <c r="A22" s="2" t="s">
        <v>61</v>
      </c>
    </row>
    <row r="23" spans="1:2" x14ac:dyDescent="0.25">
      <c r="A23" t="s">
        <v>66</v>
      </c>
      <c r="B23" s="34">
        <v>7200</v>
      </c>
    </row>
    <row r="24" spans="1:2" x14ac:dyDescent="0.25">
      <c r="A24" t="s">
        <v>67</v>
      </c>
      <c r="B24" s="34">
        <v>10800</v>
      </c>
    </row>
    <row r="25" spans="1:2" x14ac:dyDescent="0.25">
      <c r="A25" t="s">
        <v>68</v>
      </c>
      <c r="B25" s="34">
        <v>21600</v>
      </c>
    </row>
    <row r="26" spans="1:2" x14ac:dyDescent="0.25">
      <c r="A26" t="s">
        <v>69</v>
      </c>
      <c r="B26" s="34">
        <v>7200</v>
      </c>
    </row>
    <row r="27" spans="1:2" x14ac:dyDescent="0.25">
      <c r="A27" t="s">
        <v>70</v>
      </c>
      <c r="B27" s="34">
        <v>3600</v>
      </c>
    </row>
    <row r="28" spans="1:2" x14ac:dyDescent="0.25">
      <c r="A28" t="s">
        <v>71</v>
      </c>
      <c r="B28" s="34">
        <v>10800</v>
      </c>
    </row>
    <row r="29" spans="1:2" x14ac:dyDescent="0.25">
      <c r="A29" t="s">
        <v>72</v>
      </c>
      <c r="B29" s="34">
        <v>7200</v>
      </c>
    </row>
    <row r="30" spans="1:2" x14ac:dyDescent="0.25">
      <c r="A30" t="s">
        <v>73</v>
      </c>
      <c r="B30" s="34" t="s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topLeftCell="C1" workbookViewId="0">
      <selection activeCell="G19" sqref="G19"/>
    </sheetView>
  </sheetViews>
  <sheetFormatPr defaultRowHeight="15" x14ac:dyDescent="0.25"/>
  <cols>
    <col min="1" max="1" width="11.28515625" style="27" customWidth="1"/>
    <col min="2" max="2" width="7.28515625" style="27" customWidth="1"/>
    <col min="3" max="3" width="9.28515625" style="27" customWidth="1"/>
    <col min="4" max="5" width="9.85546875" style="27" customWidth="1"/>
    <col min="6" max="6" width="9.140625" style="27"/>
    <col min="7" max="7" width="7.28515625" style="27" customWidth="1"/>
    <col min="8" max="8" width="6.42578125" style="27" customWidth="1"/>
    <col min="9" max="9" width="6.7109375" style="27" customWidth="1"/>
    <col min="10" max="11" width="9.42578125" style="27" customWidth="1"/>
    <col min="12" max="12" width="8.28515625" style="27" customWidth="1"/>
    <col min="13" max="13" width="7.85546875" style="27" customWidth="1"/>
    <col min="14" max="14" width="6.42578125" style="27" customWidth="1"/>
    <col min="15" max="15" width="6.7109375" style="27" customWidth="1"/>
    <col min="16" max="17" width="9.42578125" style="27" customWidth="1"/>
    <col min="18" max="18" width="8.28515625" style="27" customWidth="1"/>
    <col min="19" max="19" width="9.28515625" bestFit="1" customWidth="1"/>
    <col min="20" max="22" width="9.5703125" bestFit="1" customWidth="1"/>
  </cols>
  <sheetData>
    <row r="1" spans="1:22" s="3" customFormat="1" x14ac:dyDescent="0.25">
      <c r="A1" s="41" t="s">
        <v>33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22" ht="18" customHeight="1" x14ac:dyDescent="0.25">
      <c r="A2" s="70" t="s">
        <v>1</v>
      </c>
      <c r="B2" s="70" t="s">
        <v>7</v>
      </c>
      <c r="C2" s="72" t="s">
        <v>32</v>
      </c>
      <c r="D2" s="72" t="s">
        <v>26</v>
      </c>
      <c r="E2" s="75" t="s">
        <v>25</v>
      </c>
      <c r="F2" s="79" t="s">
        <v>44</v>
      </c>
      <c r="G2" s="73" t="s">
        <v>45</v>
      </c>
      <c r="H2" s="73"/>
      <c r="I2" s="73"/>
      <c r="J2" s="73"/>
      <c r="K2" s="73"/>
      <c r="L2" s="74"/>
      <c r="M2" s="73" t="s">
        <v>81</v>
      </c>
      <c r="N2" s="73"/>
      <c r="O2" s="73"/>
      <c r="P2" s="73"/>
      <c r="Q2" s="73"/>
      <c r="R2" s="74"/>
      <c r="S2" s="76" t="s">
        <v>86</v>
      </c>
      <c r="T2" s="77"/>
      <c r="U2" s="77"/>
      <c r="V2" s="78"/>
    </row>
    <row r="3" spans="1:22" s="1" customFormat="1" ht="18" x14ac:dyDescent="0.25">
      <c r="A3" s="71"/>
      <c r="B3" s="71"/>
      <c r="C3" s="71"/>
      <c r="D3" s="71"/>
      <c r="E3" s="71"/>
      <c r="F3" s="80"/>
      <c r="G3" s="28" t="s">
        <v>12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27</v>
      </c>
      <c r="M3" s="9" t="s">
        <v>17</v>
      </c>
      <c r="N3" s="8" t="s">
        <v>8</v>
      </c>
      <c r="O3" s="8" t="s">
        <v>9</v>
      </c>
      <c r="P3" s="8" t="s">
        <v>10</v>
      </c>
      <c r="Q3" s="8" t="s">
        <v>11</v>
      </c>
      <c r="R3" s="8" t="s">
        <v>27</v>
      </c>
      <c r="S3" s="37" t="s">
        <v>29</v>
      </c>
      <c r="T3" s="38" t="s">
        <v>30</v>
      </c>
      <c r="U3" s="38" t="s">
        <v>31</v>
      </c>
      <c r="V3" s="35" t="s">
        <v>28</v>
      </c>
    </row>
    <row r="4" spans="1:22" x14ac:dyDescent="0.25">
      <c r="A4" s="10" t="s">
        <v>2</v>
      </c>
      <c r="B4" s="10">
        <v>0</v>
      </c>
      <c r="C4" s="10">
        <v>5.3</v>
      </c>
      <c r="D4" s="50">
        <v>32840000000</v>
      </c>
      <c r="E4" s="18">
        <v>0.73299999999999998</v>
      </c>
      <c r="F4" s="16">
        <v>105</v>
      </c>
      <c r="G4" s="52" t="s">
        <v>18</v>
      </c>
      <c r="H4" s="7">
        <v>35.5</v>
      </c>
      <c r="I4" s="15">
        <v>0.3</v>
      </c>
      <c r="J4" s="13">
        <v>0.49819999999999998</v>
      </c>
      <c r="K4" s="4">
        <v>2.5999999999999999E-3</v>
      </c>
      <c r="L4" s="33">
        <f>J4*6.022E+23/$C4/$E4^2/$D4^2</f>
        <v>97.690955771915753</v>
      </c>
      <c r="M4" s="23">
        <v>110</v>
      </c>
      <c r="N4" s="20">
        <v>36.299999999999997</v>
      </c>
      <c r="O4" s="20">
        <v>0.2</v>
      </c>
      <c r="P4" s="13">
        <v>0.50190000000000001</v>
      </c>
      <c r="Q4" s="4">
        <v>1.9E-3</v>
      </c>
      <c r="R4" s="33">
        <f>P4*6.022E+23/$C4/$E4^2/$D4^2</f>
        <v>98.416480734493234</v>
      </c>
      <c r="S4" s="16" t="s">
        <v>16</v>
      </c>
      <c r="T4" s="16" t="s">
        <v>16</v>
      </c>
      <c r="U4" s="16" t="s">
        <v>16</v>
      </c>
      <c r="V4" s="16" t="s">
        <v>16</v>
      </c>
    </row>
    <row r="5" spans="1:22" x14ac:dyDescent="0.25">
      <c r="A5" s="11" t="s">
        <v>3</v>
      </c>
      <c r="B5" s="11">
        <v>0.2</v>
      </c>
      <c r="C5" s="11">
        <v>5.2</v>
      </c>
      <c r="D5" s="50">
        <v>21680000000</v>
      </c>
      <c r="E5" s="18">
        <v>0.73299999999999998</v>
      </c>
      <c r="F5" s="16">
        <v>105</v>
      </c>
      <c r="G5" s="53" t="s">
        <v>20</v>
      </c>
      <c r="H5" s="4">
        <v>33.6</v>
      </c>
      <c r="I5" s="16">
        <v>0.5</v>
      </c>
      <c r="J5" s="14">
        <v>0.22159999999999999</v>
      </c>
      <c r="K5" s="5">
        <v>2E-3</v>
      </c>
      <c r="L5" s="33">
        <f>J5*6.022E+23/$C5/$E5^2/$D5^2</f>
        <v>101.62034349811773</v>
      </c>
      <c r="M5" s="24">
        <v>110</v>
      </c>
      <c r="N5" s="21">
        <v>34.6</v>
      </c>
      <c r="O5" s="21">
        <v>0.3</v>
      </c>
      <c r="P5" s="14">
        <v>0.22170000000000001</v>
      </c>
      <c r="Q5" s="5">
        <v>1.2999999999999999E-3</v>
      </c>
      <c r="R5" s="33">
        <f>P5*6.022E+23/$C5/$E5^2/$D5^2</f>
        <v>101.66620105384796</v>
      </c>
      <c r="S5" s="16" t="s">
        <v>16</v>
      </c>
      <c r="T5" s="16" t="s">
        <v>16</v>
      </c>
      <c r="U5" s="16" t="s">
        <v>16</v>
      </c>
      <c r="V5" s="16" t="s">
        <v>16</v>
      </c>
    </row>
    <row r="6" spans="1:22" x14ac:dyDescent="0.25">
      <c r="A6" s="11" t="s">
        <v>4</v>
      </c>
      <c r="B6" s="11">
        <v>0.42</v>
      </c>
      <c r="C6" s="11">
        <v>5.1000000000000005</v>
      </c>
      <c r="D6" s="50">
        <v>9396000000</v>
      </c>
      <c r="E6" s="18">
        <v>0.73299999999999998</v>
      </c>
      <c r="F6" s="16">
        <v>105</v>
      </c>
      <c r="G6" s="53" t="s">
        <v>21</v>
      </c>
      <c r="H6" s="4">
        <v>21.7</v>
      </c>
      <c r="I6" s="16">
        <v>0.7</v>
      </c>
      <c r="J6" s="16">
        <v>3.5099999999999999E-2</v>
      </c>
      <c r="K6" s="4">
        <v>5.9999999999999995E-4</v>
      </c>
      <c r="L6" s="33">
        <f>J6*6.022E+23/$C6/$E6^2/$D6^2</f>
        <v>87.374303347296447</v>
      </c>
      <c r="M6" s="24">
        <v>110</v>
      </c>
      <c r="N6" s="21">
        <v>24.3</v>
      </c>
      <c r="O6" s="21">
        <v>1.1000000000000001</v>
      </c>
      <c r="P6" s="16">
        <v>3.5700000000000003E-2</v>
      </c>
      <c r="Q6" s="4">
        <v>6.9999999999999999E-4</v>
      </c>
      <c r="R6" s="33">
        <f>P6*6.022E+23/$C6/$E6^2/$D6^2</f>
        <v>88.867881182292962</v>
      </c>
      <c r="S6" s="16" t="s">
        <v>16</v>
      </c>
      <c r="T6" s="16" t="s">
        <v>16</v>
      </c>
      <c r="U6" s="16" t="s">
        <v>16</v>
      </c>
      <c r="V6" s="16" t="s">
        <v>16</v>
      </c>
    </row>
    <row r="7" spans="1:22" x14ac:dyDescent="0.25">
      <c r="A7" s="11" t="s">
        <v>5</v>
      </c>
      <c r="B7" s="11">
        <v>0.8</v>
      </c>
      <c r="C7" s="11">
        <v>5</v>
      </c>
      <c r="D7" s="50">
        <v>-11820000000</v>
      </c>
      <c r="E7" s="18">
        <v>0.73299999999999998</v>
      </c>
      <c r="F7" s="16">
        <v>105</v>
      </c>
      <c r="G7" s="53" t="s">
        <v>19</v>
      </c>
      <c r="H7" s="4">
        <v>33.799999999999997</v>
      </c>
      <c r="I7" s="16">
        <v>0.9</v>
      </c>
      <c r="J7" s="16">
        <v>5.5199999999999999E-2</v>
      </c>
      <c r="K7" s="5">
        <v>1E-3</v>
      </c>
      <c r="L7" s="33">
        <f>J7*6.022E+23/$C7/$E7^2/$D7^2</f>
        <v>88.565977889388819</v>
      </c>
      <c r="M7" s="24">
        <v>110</v>
      </c>
      <c r="N7" s="21">
        <v>35.6</v>
      </c>
      <c r="O7" s="21">
        <v>0.5</v>
      </c>
      <c r="P7" s="16">
        <v>5.6099999999999997E-2</v>
      </c>
      <c r="Q7" s="5">
        <v>8.0000000000000004E-4</v>
      </c>
      <c r="R7" s="33">
        <f>P7*6.022E+23/$C7/$E7^2/$D7^2</f>
        <v>90.009988398454922</v>
      </c>
      <c r="S7" s="16" t="s">
        <v>16</v>
      </c>
      <c r="T7" s="16" t="s">
        <v>16</v>
      </c>
      <c r="U7" s="16" t="s">
        <v>16</v>
      </c>
      <c r="V7" s="16" t="s">
        <v>16</v>
      </c>
    </row>
    <row r="8" spans="1:22" x14ac:dyDescent="0.25">
      <c r="A8" s="11" t="s">
        <v>6</v>
      </c>
      <c r="B8" s="11">
        <v>1</v>
      </c>
      <c r="C8" s="11">
        <v>4.8999999999999995</v>
      </c>
      <c r="D8" s="50">
        <v>-22980000000</v>
      </c>
      <c r="E8" s="18">
        <v>0.73299999999999998</v>
      </c>
      <c r="F8" s="16">
        <v>105</v>
      </c>
      <c r="G8" s="53" t="s">
        <v>22</v>
      </c>
      <c r="H8" s="4">
        <v>36.799999999999997</v>
      </c>
      <c r="I8" s="16">
        <v>0.4</v>
      </c>
      <c r="J8" s="16">
        <v>0.2203</v>
      </c>
      <c r="K8" s="5">
        <v>1.6000000000000001E-3</v>
      </c>
      <c r="L8" s="33">
        <f>J8*6.022E+23/$C8/$E8^2/$D8^2</f>
        <v>95.422583436160707</v>
      </c>
      <c r="M8" s="24">
        <v>110</v>
      </c>
      <c r="N8" s="21">
        <v>37</v>
      </c>
      <c r="O8" s="21">
        <v>0.2</v>
      </c>
      <c r="P8" s="16">
        <v>0.22109999999999999</v>
      </c>
      <c r="Q8" s="5">
        <v>1E-3</v>
      </c>
      <c r="R8" s="33">
        <f>P8*6.022E+23/$C8/$E8^2/$D8^2</f>
        <v>95.769102123173539</v>
      </c>
      <c r="S8" s="16" t="s">
        <v>16</v>
      </c>
      <c r="T8" s="16" t="s">
        <v>16</v>
      </c>
      <c r="U8" s="16" t="s">
        <v>16</v>
      </c>
      <c r="V8" s="16" t="s">
        <v>16</v>
      </c>
    </row>
    <row r="9" spans="1:22" x14ac:dyDescent="0.25">
      <c r="A9" s="11"/>
      <c r="B9" s="11"/>
      <c r="C9" s="11"/>
      <c r="D9" s="50"/>
      <c r="E9" s="18"/>
      <c r="F9" s="16"/>
      <c r="G9" s="53"/>
      <c r="H9" s="4"/>
      <c r="I9" s="16"/>
      <c r="J9" s="16"/>
      <c r="K9" s="5"/>
      <c r="L9" s="5"/>
      <c r="M9" s="24"/>
      <c r="N9" s="21"/>
      <c r="O9" s="21"/>
      <c r="P9" s="16"/>
      <c r="Q9" s="5"/>
      <c r="R9" s="5"/>
      <c r="S9" s="36"/>
      <c r="T9" s="36"/>
      <c r="U9" s="36"/>
      <c r="V9" s="36"/>
    </row>
    <row r="10" spans="1:22" s="26" customFormat="1" x14ac:dyDescent="0.25">
      <c r="A10" s="11" t="s">
        <v>13</v>
      </c>
      <c r="B10" s="11" t="s">
        <v>16</v>
      </c>
      <c r="C10" s="11">
        <f>C13*F10/SUM(F10:F11)</f>
        <v>3.7632491781973854</v>
      </c>
      <c r="D10" s="50">
        <v>10000000000</v>
      </c>
      <c r="E10" s="18">
        <v>0.73299999999999998</v>
      </c>
      <c r="F10" s="24">
        <v>74.305000000000007</v>
      </c>
      <c r="G10" s="53" t="s">
        <v>82</v>
      </c>
      <c r="H10" s="4">
        <v>36.700000000000003</v>
      </c>
      <c r="I10" s="16">
        <v>0.4</v>
      </c>
      <c r="J10" s="29">
        <v>2.2769999999999999E-2</v>
      </c>
      <c r="K10" s="30">
        <v>1.3999999999999999E-4</v>
      </c>
      <c r="L10" s="33">
        <f>J10*6.022E+23/$C10/$E10^2/$D10^2</f>
        <v>67.816107260404976</v>
      </c>
      <c r="M10" s="24">
        <v>100</v>
      </c>
      <c r="N10" s="21">
        <v>36.799999999999997</v>
      </c>
      <c r="O10" s="21">
        <v>0.1</v>
      </c>
      <c r="P10" s="16">
        <v>2.2450000000000001E-2</v>
      </c>
      <c r="Q10" s="30">
        <v>6.9999999999999994E-5</v>
      </c>
      <c r="R10" s="33">
        <f>P10*6.022E+23/$C10/$E10^2/$D10^2</f>
        <v>66.863048221172249</v>
      </c>
      <c r="S10" s="40">
        <v>1.6210000000000001E-4</v>
      </c>
      <c r="T10" s="40">
        <v>12180</v>
      </c>
      <c r="U10" s="40">
        <v>66980</v>
      </c>
      <c r="V10" s="24">
        <f>0.001*1E-24/E10*6.022E+23*U10</f>
        <v>55.02777080491132</v>
      </c>
    </row>
    <row r="11" spans="1:22" x14ac:dyDescent="0.25">
      <c r="A11" s="11" t="s">
        <v>14</v>
      </c>
      <c r="B11" s="11" t="s">
        <v>16</v>
      </c>
      <c r="C11" s="11">
        <f>C13*F11/SUM(F10:F11)</f>
        <v>1.5367508218026142</v>
      </c>
      <c r="D11" s="50">
        <v>10000000000</v>
      </c>
      <c r="E11" s="18">
        <v>0.73299999999999998</v>
      </c>
      <c r="F11" s="24">
        <v>30.343</v>
      </c>
      <c r="G11" s="53" t="s">
        <v>23</v>
      </c>
      <c r="H11" s="4">
        <v>22.4</v>
      </c>
      <c r="I11" s="16">
        <v>0.5</v>
      </c>
      <c r="J11" s="29">
        <v>3.6099999999999999E-3</v>
      </c>
      <c r="K11" s="30">
        <v>5.0000000000000002E-5</v>
      </c>
      <c r="L11" s="33">
        <f>J11*6.022E+23/$C11/$E11^2/$D11^2</f>
        <v>26.32913248069805</v>
      </c>
      <c r="M11" s="24">
        <v>105</v>
      </c>
      <c r="N11" s="21">
        <v>23.2</v>
      </c>
      <c r="O11" s="21">
        <v>0.6</v>
      </c>
      <c r="P11" s="16">
        <v>3.5200000000000001E-3</v>
      </c>
      <c r="Q11" s="30">
        <v>4.0000000000000003E-5</v>
      </c>
      <c r="R11" s="33">
        <f>P11*6.022E+23/$C11/$E11^2/$D11^2</f>
        <v>25.672727515805303</v>
      </c>
      <c r="S11" s="40">
        <v>3.5879999999999999E-4</v>
      </c>
      <c r="T11" s="40">
        <v>55010</v>
      </c>
      <c r="U11" s="40">
        <v>26090</v>
      </c>
      <c r="V11" s="24">
        <f>0.001*1E-24/E11*6.022E+23*U11</f>
        <v>21.434376534788537</v>
      </c>
    </row>
    <row r="12" spans="1:22" s="58" customFormat="1" x14ac:dyDescent="0.25">
      <c r="A12" s="11" t="s">
        <v>15</v>
      </c>
      <c r="B12" s="11" t="s">
        <v>16</v>
      </c>
      <c r="C12" s="11" t="s">
        <v>16</v>
      </c>
      <c r="D12" s="50" t="s">
        <v>16</v>
      </c>
      <c r="E12" s="18" t="s">
        <v>16</v>
      </c>
      <c r="F12" s="16" t="s">
        <v>16</v>
      </c>
      <c r="G12" s="53" t="s">
        <v>83</v>
      </c>
      <c r="H12" s="4">
        <v>39.299999999999997</v>
      </c>
      <c r="I12" s="16">
        <v>1.3</v>
      </c>
      <c r="J12" s="16">
        <v>2.0299999999999999E-2</v>
      </c>
      <c r="K12" s="30">
        <v>2.9999999999999997E-4</v>
      </c>
      <c r="L12" s="33" t="s">
        <v>16</v>
      </c>
      <c r="M12" s="24">
        <v>110</v>
      </c>
      <c r="N12" s="21">
        <v>40.4</v>
      </c>
      <c r="O12" s="21">
        <v>0.3</v>
      </c>
      <c r="P12" s="16">
        <v>2.078E-2</v>
      </c>
      <c r="Q12" s="30">
        <v>1.6000000000000001E-4</v>
      </c>
      <c r="R12" s="33" t="s">
        <v>16</v>
      </c>
      <c r="S12" s="16" t="s">
        <v>16</v>
      </c>
      <c r="T12" s="16" t="s">
        <v>16</v>
      </c>
      <c r="U12" s="16" t="s">
        <v>16</v>
      </c>
      <c r="V12" s="16" t="s">
        <v>16</v>
      </c>
    </row>
    <row r="13" spans="1:22" s="58" customFormat="1" x14ac:dyDescent="0.25">
      <c r="A13" s="11" t="s">
        <v>24</v>
      </c>
      <c r="B13" s="11" t="s">
        <v>16</v>
      </c>
      <c r="C13" s="11">
        <v>5.3</v>
      </c>
      <c r="D13" s="50">
        <v>10000000000</v>
      </c>
      <c r="E13" s="18">
        <v>0.73299999999999998</v>
      </c>
      <c r="F13" s="16">
        <v>105</v>
      </c>
      <c r="G13" s="53" t="s">
        <v>19</v>
      </c>
      <c r="H13" s="4">
        <v>36.9</v>
      </c>
      <c r="I13" s="16">
        <v>0.4</v>
      </c>
      <c r="J13" s="16">
        <v>4.6580000000000003E-2</v>
      </c>
      <c r="K13" s="30">
        <v>2.4000000000000001E-4</v>
      </c>
      <c r="L13" s="33">
        <f>J13*6.022E+23/$C13/$E13^2/$D13^2</f>
        <v>98.504578383503755</v>
      </c>
      <c r="M13" s="24">
        <v>110</v>
      </c>
      <c r="N13" s="21">
        <v>37.5</v>
      </c>
      <c r="O13" s="21">
        <v>0.2</v>
      </c>
      <c r="P13" s="16">
        <v>4.6850000000000003E-2</v>
      </c>
      <c r="Q13" s="30">
        <v>1.8000000000000001E-4</v>
      </c>
      <c r="R13" s="33">
        <f>P13*6.022E+23/$C13/$E13^2/$D13^2</f>
        <v>99.07555812080615</v>
      </c>
      <c r="S13" s="16">
        <v>9.6069999999999993E-5</v>
      </c>
      <c r="T13" s="16">
        <v>205500</v>
      </c>
      <c r="U13" s="16">
        <v>118200</v>
      </c>
      <c r="V13" s="24">
        <f>0.001*1E-24/E13*6.022E+23*U13</f>
        <v>97.107830832196441</v>
      </c>
    </row>
    <row r="14" spans="1:22" x14ac:dyDescent="0.25">
      <c r="A14" s="11"/>
      <c r="B14" s="11"/>
      <c r="C14" s="11"/>
      <c r="D14" s="50"/>
      <c r="E14" s="18"/>
      <c r="F14" s="16"/>
      <c r="G14" s="53"/>
      <c r="H14" s="4"/>
      <c r="I14" s="16"/>
      <c r="J14" s="16"/>
      <c r="K14" s="30"/>
      <c r="L14" s="33"/>
      <c r="M14" s="24"/>
      <c r="N14" s="21"/>
      <c r="O14" s="21"/>
      <c r="P14" s="16"/>
      <c r="Q14" s="30"/>
      <c r="R14" s="33"/>
      <c r="S14" s="16"/>
      <c r="T14" s="16"/>
      <c r="U14" s="16"/>
      <c r="V14" s="16"/>
    </row>
    <row r="15" spans="1:22" x14ac:dyDescent="0.25">
      <c r="A15" s="12" t="s">
        <v>84</v>
      </c>
      <c r="B15" s="12" t="s">
        <v>16</v>
      </c>
      <c r="C15" s="12">
        <v>0.56000000000000005</v>
      </c>
      <c r="D15" s="51">
        <v>29200000000</v>
      </c>
      <c r="E15" s="19">
        <v>0.73299999999999998</v>
      </c>
      <c r="F15" s="17">
        <v>115</v>
      </c>
      <c r="G15" s="54" t="s">
        <v>85</v>
      </c>
      <c r="H15" s="6">
        <v>39.200000000000003</v>
      </c>
      <c r="I15" s="17">
        <v>0.2</v>
      </c>
      <c r="J15" s="17">
        <v>4.0570000000000002E-2</v>
      </c>
      <c r="K15" s="6">
        <v>1.2E-4</v>
      </c>
      <c r="L15" s="25">
        <f>J15*6.022E+23/$C15/$E15^2/$D15^2</f>
        <v>95.232257544898474</v>
      </c>
      <c r="M15" s="25">
        <v>115</v>
      </c>
      <c r="N15" s="22">
        <v>38.700000000000003</v>
      </c>
      <c r="O15" s="22">
        <v>0.2</v>
      </c>
      <c r="P15" s="31">
        <v>4.0259999999999997E-2</v>
      </c>
      <c r="Q15" s="32">
        <v>6.9999999999999994E-5</v>
      </c>
      <c r="R15" s="25">
        <f>P15*6.022E+23/$C15/$E15^2/$D15^2</f>
        <v>94.504576996736802</v>
      </c>
      <c r="S15" s="39">
        <v>7.9200000000000001E-5</v>
      </c>
      <c r="T15" s="39">
        <v>205500</v>
      </c>
      <c r="U15" s="39">
        <v>145100</v>
      </c>
      <c r="V15" s="25">
        <f>0.001*1E-24/E15*6.022E+23*U15</f>
        <v>119.20766712141882</v>
      </c>
    </row>
    <row r="16" spans="1:22" x14ac:dyDescent="0.25">
      <c r="A16" s="34"/>
    </row>
    <row r="19" spans="3:12" x14ac:dyDescent="0.25">
      <c r="C19" s="68"/>
      <c r="D19" s="68"/>
      <c r="E19" s="68"/>
      <c r="F19" s="68"/>
      <c r="G19" s="68"/>
      <c r="H19" s="68"/>
      <c r="I19" s="68"/>
      <c r="J19" s="68"/>
      <c r="K19" s="68"/>
      <c r="L19" s="68"/>
    </row>
    <row r="20" spans="3:12" x14ac:dyDescent="0.25">
      <c r="C20" s="68"/>
      <c r="D20" s="68"/>
      <c r="E20" s="68"/>
      <c r="F20" s="68"/>
      <c r="G20" s="68"/>
      <c r="H20" s="68"/>
      <c r="I20" s="68"/>
      <c r="J20" s="68"/>
      <c r="K20" s="68"/>
      <c r="L20" s="68"/>
    </row>
    <row r="21" spans="3:12" x14ac:dyDescent="0.25">
      <c r="C21" s="68"/>
      <c r="D21" s="68"/>
      <c r="E21" s="68"/>
      <c r="F21" s="68"/>
      <c r="G21" s="68"/>
      <c r="H21" s="68"/>
      <c r="I21" s="68"/>
      <c r="J21" s="69"/>
      <c r="K21" s="68"/>
      <c r="L21" s="68"/>
    </row>
    <row r="22" spans="3:12" x14ac:dyDescent="0.25">
      <c r="C22" s="68"/>
      <c r="D22" s="68"/>
      <c r="E22" s="68"/>
      <c r="F22" s="68"/>
      <c r="G22" s="68"/>
      <c r="H22" s="68"/>
      <c r="I22" s="68"/>
      <c r="J22" s="69"/>
      <c r="K22" s="68"/>
      <c r="L22" s="68"/>
    </row>
    <row r="23" spans="3:12" x14ac:dyDescent="0.25">
      <c r="C23" s="68"/>
      <c r="D23" s="68"/>
      <c r="E23" s="68"/>
      <c r="F23" s="68"/>
      <c r="G23" s="68"/>
      <c r="H23" s="68"/>
      <c r="I23" s="68"/>
      <c r="J23" s="69"/>
      <c r="K23" s="68"/>
      <c r="L23" s="68"/>
    </row>
    <row r="24" spans="3:12" x14ac:dyDescent="0.25">
      <c r="C24" s="68"/>
      <c r="D24" s="68"/>
      <c r="E24" s="68"/>
      <c r="F24" s="68"/>
      <c r="G24" s="68"/>
      <c r="H24" s="68"/>
      <c r="I24" s="68"/>
      <c r="J24" s="69"/>
      <c r="K24" s="68"/>
      <c r="L24" s="68"/>
    </row>
    <row r="25" spans="3:12" x14ac:dyDescent="0.25">
      <c r="C25" s="68"/>
      <c r="D25" s="68"/>
      <c r="E25" s="68"/>
      <c r="F25" s="68"/>
      <c r="G25" s="68"/>
      <c r="H25" s="68"/>
      <c r="I25" s="68"/>
      <c r="J25" s="69"/>
      <c r="K25" s="68"/>
      <c r="L25" s="68"/>
    </row>
    <row r="26" spans="3:12" x14ac:dyDescent="0.25">
      <c r="C26" s="68"/>
      <c r="D26" s="68"/>
      <c r="E26" s="68"/>
      <c r="F26" s="68"/>
      <c r="G26" s="68"/>
      <c r="H26" s="68"/>
      <c r="I26" s="68"/>
      <c r="J26" s="68"/>
      <c r="K26" s="68"/>
      <c r="L26" s="68"/>
    </row>
    <row r="27" spans="3:12" x14ac:dyDescent="0.25"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3:12" x14ac:dyDescent="0.25"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3:12" x14ac:dyDescent="0.25">
      <c r="C29" s="68"/>
      <c r="D29" s="68"/>
      <c r="E29" s="68"/>
      <c r="F29" s="68"/>
      <c r="G29" s="68"/>
      <c r="H29" s="68"/>
      <c r="I29" s="68"/>
      <c r="J29" s="68"/>
      <c r="K29" s="68"/>
      <c r="L29" s="68"/>
    </row>
  </sheetData>
  <mergeCells count="9">
    <mergeCell ref="S2:V2"/>
    <mergeCell ref="F2:F3"/>
    <mergeCell ref="G2:L2"/>
    <mergeCell ref="A2:A3"/>
    <mergeCell ref="B2:B3"/>
    <mergeCell ref="C2:C3"/>
    <mergeCell ref="D2:D3"/>
    <mergeCell ref="M2:R2"/>
    <mergeCell ref="E2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K9" sqref="K9"/>
    </sheetView>
  </sheetViews>
  <sheetFormatPr defaultRowHeight="15" x14ac:dyDescent="0.25"/>
  <cols>
    <col min="1" max="1" width="9.140625" style="26"/>
    <col min="3" max="3" width="10" customWidth="1"/>
    <col min="8" max="8" width="9.140625" style="27"/>
  </cols>
  <sheetData>
    <row r="1" spans="1:12" x14ac:dyDescent="0.25">
      <c r="A1" s="2" t="s">
        <v>35</v>
      </c>
    </row>
    <row r="2" spans="1:12" ht="35.25" x14ac:dyDescent="0.25">
      <c r="A2" s="35" t="s">
        <v>0</v>
      </c>
      <c r="B2" s="46" t="s">
        <v>37</v>
      </c>
      <c r="C2" s="47" t="s">
        <v>34</v>
      </c>
      <c r="D2" s="46" t="s">
        <v>36</v>
      </c>
      <c r="E2" s="48" t="s">
        <v>38</v>
      </c>
    </row>
    <row r="3" spans="1:12" ht="18.75" x14ac:dyDescent="0.35">
      <c r="A3" s="10">
        <f>'Structural parameters'!B4</f>
        <v>0</v>
      </c>
      <c r="B3" s="10">
        <f>'Structural parameters'!J4/'Structural parameters'!C4*1000</f>
        <v>94</v>
      </c>
      <c r="C3" s="10">
        <f>'Structural parameters'!K4/'Structural parameters'!C4*1000</f>
        <v>0.49056603773584906</v>
      </c>
      <c r="D3" s="10">
        <f>$H$4*A3^2+$H$5*A3+$H$5^2/4/$H$4</f>
        <v>93.352112578171855</v>
      </c>
      <c r="E3" s="10">
        <f>(B3-D3)^2/C3^2</f>
        <v>1.7442315603831438</v>
      </c>
      <c r="G3" s="44" t="s">
        <v>41</v>
      </c>
      <c r="H3" s="42">
        <f>AVERAGE(E3:E7)</f>
        <v>18.857430840746208</v>
      </c>
      <c r="J3" t="s">
        <v>90</v>
      </c>
    </row>
    <row r="4" spans="1:12" x14ac:dyDescent="0.25">
      <c r="A4" s="11">
        <f>'Structural parameters'!B5</f>
        <v>0.2</v>
      </c>
      <c r="B4" s="11">
        <f>'Structural parameters'!J5/'Structural parameters'!C5*1000</f>
        <v>42.615384615384613</v>
      </c>
      <c r="C4" s="11">
        <f>'Structural parameters'!K5/'Structural parameters'!C5*1000</f>
        <v>0.38461538461538464</v>
      </c>
      <c r="D4" s="11">
        <f>$H$4*A4^2+$H$5*A4+$H$5^2/4/$H$4</f>
        <v>40.796862526540323</v>
      </c>
      <c r="E4" s="11">
        <f t="shared" ref="E4:E7" si="0">(B4-D4)^2/C4^2</f>
        <v>22.355472692274692</v>
      </c>
      <c r="G4" s="45" t="s">
        <v>42</v>
      </c>
      <c r="H4" s="49">
        <v>268.08291132032122</v>
      </c>
      <c r="J4" t="s">
        <v>91</v>
      </c>
    </row>
    <row r="5" spans="1:12" x14ac:dyDescent="0.25">
      <c r="A5" s="11">
        <f>'Structural parameters'!B6</f>
        <v>0.42</v>
      </c>
      <c r="B5" s="11">
        <f>'Structural parameters'!J6/'Structural parameters'!C6*1000</f>
        <v>6.8823529411764692</v>
      </c>
      <c r="C5" s="11">
        <f>'Structural parameters'!K6/'Structural parameters'!C6*1000</f>
        <v>0.11764705882352938</v>
      </c>
      <c r="D5" s="11">
        <f>$H$4*A5^2+$H$5*A5+$H$5^2/4/$H$4</f>
        <v>7.7569484757433003</v>
      </c>
      <c r="E5" s="11">
        <f t="shared" si="0"/>
        <v>55.26527847133643</v>
      </c>
      <c r="G5" s="45" t="s">
        <v>39</v>
      </c>
      <c r="H5" s="49">
        <v>-316.39283252222191</v>
      </c>
      <c r="J5" t="s">
        <v>40</v>
      </c>
    </row>
    <row r="6" spans="1:12" x14ac:dyDescent="0.25">
      <c r="A6" s="11">
        <f>'Structural parameters'!B7</f>
        <v>0.8</v>
      </c>
      <c r="B6" s="11">
        <f>'Structural parameters'!J7/'Structural parameters'!C7*1000</f>
        <v>11.04</v>
      </c>
      <c r="C6" s="11">
        <f>'Structural parameters'!K7/'Structural parameters'!C7*1000</f>
        <v>0.2</v>
      </c>
      <c r="D6" s="11">
        <f>$H$4*A6^2+$H$5*A6+$H$5^2/4/$H$4</f>
        <v>11.81090980539993</v>
      </c>
      <c r="E6" s="11">
        <f t="shared" si="0"/>
        <v>14.857548201543993</v>
      </c>
      <c r="G6" s="45" t="s">
        <v>43</v>
      </c>
      <c r="H6" s="43">
        <f>H5/2/H4</f>
        <v>-0.59010257491604368</v>
      </c>
    </row>
    <row r="7" spans="1:12" x14ac:dyDescent="0.25">
      <c r="A7" s="12">
        <f>'Structural parameters'!B8</f>
        <v>1</v>
      </c>
      <c r="B7" s="12">
        <f>'Structural parameters'!J8/'Structural parameters'!C8*1000</f>
        <v>44.95918367346939</v>
      </c>
      <c r="C7" s="12">
        <f>'Structural parameters'!K8/'Structural parameters'!C8*1000</f>
        <v>0.32653061224489799</v>
      </c>
      <c r="D7" s="12">
        <f>$H$4*A7^2+$H$5*A7+$H$5^2/4/$H$4</f>
        <v>45.042191376271163</v>
      </c>
      <c r="E7" s="12">
        <f t="shared" si="0"/>
        <v>6.4623278192774233E-2</v>
      </c>
    </row>
    <row r="10" spans="1:12" x14ac:dyDescent="0.25">
      <c r="A10" s="2" t="s">
        <v>80</v>
      </c>
      <c r="B10" s="26"/>
      <c r="C10" s="26"/>
      <c r="D10" s="26"/>
      <c r="E10" s="26"/>
      <c r="F10" s="26"/>
      <c r="G10" s="26"/>
      <c r="I10" s="26"/>
      <c r="J10" s="26"/>
      <c r="K10" s="26"/>
      <c r="L10" s="26"/>
    </row>
    <row r="11" spans="1:12" ht="35.25" x14ac:dyDescent="0.25">
      <c r="A11" s="35" t="s">
        <v>0</v>
      </c>
      <c r="B11" s="46" t="s">
        <v>37</v>
      </c>
      <c r="C11" s="47" t="s">
        <v>34</v>
      </c>
      <c r="D11" s="46" t="s">
        <v>36</v>
      </c>
      <c r="E11" s="48" t="s">
        <v>38</v>
      </c>
      <c r="F11" s="26"/>
      <c r="G11" s="26"/>
      <c r="I11" s="26"/>
      <c r="J11" s="26"/>
      <c r="K11" s="26"/>
      <c r="L11" s="26"/>
    </row>
    <row r="12" spans="1:12" ht="18.75" x14ac:dyDescent="0.35">
      <c r="A12" s="10">
        <f>'Structural parameters'!B4</f>
        <v>0</v>
      </c>
      <c r="B12" s="10">
        <f>'Structural parameters'!P4/'Structural parameters'!C4*1000</f>
        <v>94.698113207547181</v>
      </c>
      <c r="C12" s="10">
        <f>'Structural parameters'!Q4/'Structural parameters'!C4*1000</f>
        <v>0.35849056603773588</v>
      </c>
      <c r="D12" s="10">
        <f>$H$13*A12^2+$H$14*A12+$H$14^2/4/$H$13</f>
        <v>94.864489171347458</v>
      </c>
      <c r="E12" s="10">
        <f>(B12-D12)^2/C12^2</f>
        <v>0.21539008414762753</v>
      </c>
      <c r="F12" s="26"/>
      <c r="G12" s="44" t="s">
        <v>41</v>
      </c>
      <c r="H12" s="42">
        <f>AVERAGE(E12:E16)</f>
        <v>16.192724265952812</v>
      </c>
      <c r="I12" s="26"/>
      <c r="J12" s="58" t="s">
        <v>90</v>
      </c>
      <c r="K12" s="26"/>
      <c r="L12" s="26"/>
    </row>
    <row r="13" spans="1:12" x14ac:dyDescent="0.25">
      <c r="A13" s="11">
        <f>'Structural parameters'!B5</f>
        <v>0.2</v>
      </c>
      <c r="B13" s="11">
        <f>'Structural parameters'!P5/'Structural parameters'!C5*1000</f>
        <v>42.63461538461538</v>
      </c>
      <c r="C13" s="11">
        <f>'Structural parameters'!Q5/'Structural parameters'!C5*1000</f>
        <v>0.25</v>
      </c>
      <c r="D13" s="11">
        <f t="shared" ref="D13:D16" si="1">$H$13*A13^2+$H$14*A13+$H$14^2/4/$H$13</f>
        <v>41.594278352527979</v>
      </c>
      <c r="E13" s="11">
        <f t="shared" ref="E13:E16" si="2">(B13-D13)^2/C13^2</f>
        <v>17.316818245318732</v>
      </c>
      <c r="F13" s="26"/>
      <c r="G13" s="45" t="s">
        <v>42</v>
      </c>
      <c r="H13" s="49">
        <v>270.68108303336436</v>
      </c>
      <c r="I13" s="26"/>
      <c r="J13" s="58" t="s">
        <v>91</v>
      </c>
      <c r="K13" s="26"/>
      <c r="L13" s="26"/>
    </row>
    <row r="14" spans="1:12" x14ac:dyDescent="0.25">
      <c r="A14" s="11">
        <f>'Structural parameters'!B6</f>
        <v>0.42</v>
      </c>
      <c r="B14" s="11">
        <f>'Structural parameters'!P6/'Structural parameters'!C6*1000</f>
        <v>7</v>
      </c>
      <c r="C14" s="11">
        <f>'Structural parameters'!Q6/'Structural parameters'!C6*1000</f>
        <v>0.1372549019607843</v>
      </c>
      <c r="D14" s="11">
        <f t="shared" si="1"/>
        <v>8.0079785241094186</v>
      </c>
      <c r="E14" s="11">
        <f t="shared" si="2"/>
        <v>53.932037834207158</v>
      </c>
      <c r="F14" s="26"/>
      <c r="G14" s="45" t="s">
        <v>39</v>
      </c>
      <c r="H14" s="49">
        <v>-320.48727070077024</v>
      </c>
      <c r="I14" s="26"/>
      <c r="J14" s="26" t="s">
        <v>40</v>
      </c>
      <c r="K14" s="26"/>
      <c r="L14" s="26"/>
    </row>
    <row r="15" spans="1:12" x14ac:dyDescent="0.25">
      <c r="A15" s="11">
        <f>'Structural parameters'!B7</f>
        <v>0.8</v>
      </c>
      <c r="B15" s="11">
        <f>'Structural parameters'!P7/'Structural parameters'!C7*1000</f>
        <v>11.219999999999999</v>
      </c>
      <c r="C15" s="11">
        <f>'Structural parameters'!Q7/'Structural parameters'!C7*1000</f>
        <v>0.16</v>
      </c>
      <c r="D15" s="11">
        <f t="shared" si="1"/>
        <v>11.710565752084449</v>
      </c>
      <c r="E15" s="11">
        <f t="shared" si="2"/>
        <v>9.4005764499289839</v>
      </c>
      <c r="F15" s="26"/>
      <c r="G15" s="45" t="s">
        <v>43</v>
      </c>
      <c r="H15" s="43">
        <f>H14/2/H13</f>
        <v>-0.59200160408192748</v>
      </c>
      <c r="I15" s="26"/>
      <c r="J15" s="26"/>
      <c r="K15" s="26"/>
      <c r="L15" s="26"/>
    </row>
    <row r="16" spans="1:12" x14ac:dyDescent="0.25">
      <c r="A16" s="12">
        <f>'Structural parameters'!B8</f>
        <v>1</v>
      </c>
      <c r="B16" s="12">
        <f>'Structural parameters'!P8/'Structural parameters'!C8*1000</f>
        <v>45.122448979591837</v>
      </c>
      <c r="C16" s="12">
        <f>'Structural parameters'!Q8/'Structural parameters'!C8*1000</f>
        <v>0.20408163265306126</v>
      </c>
      <c r="D16" s="12">
        <f t="shared" si="1"/>
        <v>45.058301503941578</v>
      </c>
      <c r="E16" s="12">
        <f t="shared" si="2"/>
        <v>9.8798716161536418E-2</v>
      </c>
      <c r="F16" s="26"/>
      <c r="I16" s="26"/>
      <c r="J16" s="26"/>
      <c r="K16" s="26"/>
      <c r="L16" s="2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J23" sqref="J23"/>
    </sheetView>
  </sheetViews>
  <sheetFormatPr defaultRowHeight="15" x14ac:dyDescent="0.25"/>
  <sheetData>
    <row r="1" spans="1:10" x14ac:dyDescent="0.25">
      <c r="A1" s="2" t="s">
        <v>79</v>
      </c>
      <c r="G1" s="60"/>
      <c r="H1" s="60"/>
      <c r="I1" s="60"/>
      <c r="J1" s="60"/>
    </row>
    <row r="2" spans="1:10" ht="18.75" x14ac:dyDescent="0.25">
      <c r="A2" s="63" t="s">
        <v>78</v>
      </c>
      <c r="B2" s="64" t="s">
        <v>87</v>
      </c>
      <c r="C2" s="64" t="s">
        <v>88</v>
      </c>
      <c r="D2" s="64" t="s">
        <v>89</v>
      </c>
      <c r="G2" s="61"/>
      <c r="H2" s="61"/>
      <c r="I2" s="61"/>
      <c r="J2" s="60"/>
    </row>
    <row r="3" spans="1:10" x14ac:dyDescent="0.25">
      <c r="A3" s="65">
        <v>0.30399999999999999</v>
      </c>
      <c r="B3" s="65">
        <v>1317.7</v>
      </c>
      <c r="C3" s="65">
        <v>14.5</v>
      </c>
      <c r="D3" s="65">
        <v>1298.0999999999999</v>
      </c>
      <c r="G3" s="62"/>
      <c r="H3" s="59"/>
      <c r="I3" s="59"/>
      <c r="J3" s="60"/>
    </row>
    <row r="4" spans="1:10" x14ac:dyDescent="0.25">
      <c r="A4" s="66">
        <v>0.46100000000000002</v>
      </c>
      <c r="B4" s="66">
        <v>1197.2</v>
      </c>
      <c r="C4" s="66">
        <v>20.8</v>
      </c>
      <c r="D4" s="66">
        <v>1208.7</v>
      </c>
      <c r="G4" s="62"/>
      <c r="H4" s="59"/>
      <c r="I4" s="59"/>
      <c r="J4" s="60"/>
    </row>
    <row r="5" spans="1:10" x14ac:dyDescent="0.25">
      <c r="A5" s="66">
        <v>1.0640000000000001</v>
      </c>
      <c r="B5" s="66">
        <v>590.5</v>
      </c>
      <c r="C5" s="66">
        <v>53.5</v>
      </c>
      <c r="D5" s="66">
        <v>638</v>
      </c>
      <c r="G5" s="62"/>
      <c r="H5" s="59"/>
      <c r="I5" s="59"/>
      <c r="J5" s="60"/>
    </row>
    <row r="6" spans="1:10" x14ac:dyDescent="0.25">
      <c r="A6" s="66">
        <v>-0.84699999999999998</v>
      </c>
      <c r="B6" s="66">
        <v>1267.4000000000001</v>
      </c>
      <c r="C6" s="66">
        <v>35.6</v>
      </c>
      <c r="D6" s="66">
        <v>1206.5</v>
      </c>
      <c r="G6" s="62"/>
      <c r="H6" s="59"/>
      <c r="I6" s="59"/>
      <c r="J6" s="60"/>
    </row>
    <row r="7" spans="1:10" x14ac:dyDescent="0.25">
      <c r="A7" s="67">
        <v>-0.436</v>
      </c>
      <c r="B7" s="67">
        <v>1369</v>
      </c>
      <c r="C7" s="67">
        <v>14.8</v>
      </c>
      <c r="D7" s="67">
        <v>1390.3</v>
      </c>
      <c r="G7" s="62"/>
      <c r="H7" s="59"/>
      <c r="I7" s="59"/>
      <c r="J7" s="60"/>
    </row>
    <row r="8" spans="1:10" s="58" customFormat="1" x14ac:dyDescent="0.25">
      <c r="A8" s="59"/>
      <c r="B8" s="59"/>
      <c r="C8" s="59"/>
      <c r="D8" s="59"/>
      <c r="G8" s="62"/>
      <c r="H8" s="59"/>
      <c r="I8" s="59"/>
      <c r="J8" s="60"/>
    </row>
    <row r="9" spans="1:10" x14ac:dyDescent="0.25">
      <c r="A9" s="60"/>
      <c r="B9" s="60"/>
      <c r="C9" s="60"/>
      <c r="D9" s="60"/>
      <c r="E9" s="60"/>
      <c r="G9" s="62"/>
      <c r="H9" s="59"/>
      <c r="I9" s="59"/>
      <c r="J9" s="60"/>
    </row>
    <row r="10" spans="1:10" x14ac:dyDescent="0.25">
      <c r="A10" s="61"/>
      <c r="B10" s="61"/>
      <c r="C10" s="61"/>
      <c r="D10" s="60"/>
      <c r="E10" s="60"/>
      <c r="G10" s="60"/>
      <c r="H10" s="60"/>
      <c r="I10" s="60"/>
      <c r="J10" s="60"/>
    </row>
    <row r="11" spans="1:10" x14ac:dyDescent="0.25">
      <c r="A11" s="62"/>
      <c r="B11" s="59"/>
      <c r="C11" s="59"/>
      <c r="D11" s="60"/>
      <c r="E11" s="60"/>
      <c r="G11" s="60"/>
      <c r="H11" s="60"/>
      <c r="I11" s="60"/>
      <c r="J11" s="60"/>
    </row>
    <row r="12" spans="1:10" x14ac:dyDescent="0.25">
      <c r="A12" s="81"/>
      <c r="B12" s="81"/>
      <c r="C12" s="81"/>
      <c r="D12" s="60"/>
      <c r="E12" s="60"/>
      <c r="G12" s="60"/>
      <c r="H12" s="60"/>
      <c r="I12" s="60"/>
      <c r="J12" s="60"/>
    </row>
    <row r="13" spans="1:10" x14ac:dyDescent="0.25">
      <c r="A13" s="62"/>
      <c r="B13" s="59"/>
      <c r="C13" s="59"/>
      <c r="D13" s="60"/>
      <c r="E13" s="60"/>
      <c r="G13" s="60"/>
      <c r="H13" s="60"/>
      <c r="I13" s="60"/>
      <c r="J13" s="60"/>
    </row>
    <row r="14" spans="1:10" x14ac:dyDescent="0.25">
      <c r="A14" s="62"/>
      <c r="B14" s="59"/>
      <c r="C14" s="59"/>
      <c r="D14" s="60"/>
      <c r="E14" s="60"/>
    </row>
    <row r="15" spans="1:10" x14ac:dyDescent="0.25">
      <c r="A15" s="62"/>
      <c r="B15" s="59"/>
      <c r="C15" s="59"/>
      <c r="D15" s="60"/>
      <c r="E15" s="60"/>
    </row>
    <row r="16" spans="1:10" x14ac:dyDescent="0.25">
      <c r="A16" s="81"/>
      <c r="B16" s="81"/>
      <c r="C16" s="81"/>
      <c r="D16" s="60"/>
      <c r="E16" s="60"/>
    </row>
    <row r="17" spans="1:5" x14ac:dyDescent="0.25">
      <c r="A17" s="62"/>
      <c r="B17" s="59"/>
      <c r="C17" s="59"/>
      <c r="D17" s="60"/>
      <c r="E17" s="60"/>
    </row>
    <row r="18" spans="1:5" x14ac:dyDescent="0.25">
      <c r="A18" s="62"/>
      <c r="B18" s="59"/>
      <c r="C18" s="59"/>
      <c r="D18" s="60"/>
      <c r="E18" s="60"/>
    </row>
    <row r="19" spans="1:5" x14ac:dyDescent="0.25">
      <c r="A19" s="62"/>
      <c r="B19" s="59"/>
      <c r="C19" s="59"/>
      <c r="D19" s="60"/>
      <c r="E19" s="60"/>
    </row>
    <row r="20" spans="1:5" x14ac:dyDescent="0.25">
      <c r="A20" s="62"/>
      <c r="B20" s="59"/>
      <c r="C20" s="59"/>
      <c r="D20" s="60"/>
      <c r="E20" s="60"/>
    </row>
    <row r="21" spans="1:5" x14ac:dyDescent="0.25">
      <c r="A21" s="62"/>
      <c r="B21" s="59"/>
      <c r="C21" s="59"/>
      <c r="D21" s="60"/>
      <c r="E21" s="60"/>
    </row>
    <row r="22" spans="1:5" x14ac:dyDescent="0.25">
      <c r="A22" s="62"/>
      <c r="B22" s="59"/>
      <c r="C22" s="59"/>
      <c r="D22" s="60"/>
      <c r="E22" s="60"/>
    </row>
    <row r="23" spans="1:5" x14ac:dyDescent="0.25">
      <c r="A23" s="62"/>
      <c r="B23" s="59"/>
      <c r="C23" s="59"/>
      <c r="D23" s="60"/>
      <c r="E23" s="60"/>
    </row>
    <row r="24" spans="1:5" x14ac:dyDescent="0.25">
      <c r="A24" s="60"/>
      <c r="B24" s="60"/>
      <c r="C24" s="60"/>
      <c r="D24" s="60"/>
      <c r="E24" s="60"/>
    </row>
    <row r="25" spans="1:5" x14ac:dyDescent="0.25">
      <c r="A25" s="60"/>
      <c r="B25" s="60"/>
      <c r="C25" s="60"/>
      <c r="D25" s="60"/>
      <c r="E25" s="60"/>
    </row>
    <row r="26" spans="1:5" x14ac:dyDescent="0.25">
      <c r="A26" s="60"/>
      <c r="B26" s="60"/>
      <c r="C26" s="60"/>
      <c r="D26" s="60"/>
      <c r="E26" s="60"/>
    </row>
  </sheetData>
  <mergeCells count="2">
    <mergeCell ref="A12:C12"/>
    <mergeCell ref="A16:C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Instrument settings</vt:lpstr>
      <vt:lpstr>Structural parameters</vt:lpstr>
      <vt:lpstr>I(0) plots</vt:lpstr>
      <vt:lpstr>Rg plots</vt:lpstr>
    </vt:vector>
  </TitlesOfParts>
  <Company>ANSTO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WHITTEN, Andrew</dc:creator>
  <cp:lastModifiedBy>WHITTEN, Andrew</cp:lastModifiedBy>
  <dcterms:created xsi:type="dcterms:W3CDTF">2017-10-03T22:29:54Z</dcterms:created>
  <dcterms:modified xsi:type="dcterms:W3CDTF">2017-10-05T01:34:12Z</dcterms:modified>
</cp:coreProperties>
</file>