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h\Desktop\Data_Submission\"/>
    </mc:Choice>
  </mc:AlternateContent>
  <xr:revisionPtr revIDLastSave="0" documentId="13_ncr:1_{520B6AE6-0A66-42F9-B325-CA4AD8F1A139}" xr6:coauthVersionLast="47" xr6:coauthVersionMax="47" xr10:uidLastSave="{00000000-0000-0000-0000-000000000000}"/>
  <bookViews>
    <workbookView xWindow="1920" yWindow="1290" windowWidth="23340" windowHeight="12960" activeTab="3" xr2:uid="{00000000-000D-0000-FFFF-FFFF00000000}"/>
  </bookViews>
  <sheets>
    <sheet name="Instrument settings" sheetId="4" r:id="rId1"/>
    <sheet name="Structural parameters" sheetId="1" r:id="rId2"/>
    <sheet name="I(0) plots" sheetId="2" r:id="rId3"/>
    <sheet name="Rg plots" sheetId="3" r:id="rId4"/>
  </sheets>
  <definedNames>
    <definedName name="solver_adj" localSheetId="2" hidden="1">'I(0) plots'!$H$4:$H$5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'I(0) plots'!$H$3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" l="1"/>
  <c r="R6" i="1"/>
  <c r="R7" i="1"/>
  <c r="R8" i="1"/>
  <c r="R4" i="1"/>
  <c r="V10" i="1" l="1"/>
  <c r="A13" i="2" l="1"/>
  <c r="D13" i="2" s="1"/>
  <c r="A14" i="2"/>
  <c r="D14" i="2" s="1"/>
  <c r="A15" i="2"/>
  <c r="D15" i="2" s="1"/>
  <c r="A16" i="2"/>
  <c r="D16" i="2" s="1"/>
  <c r="A12" i="2"/>
  <c r="D12" i="2" s="1"/>
  <c r="B16" i="2"/>
  <c r="C16" i="2"/>
  <c r="B13" i="2"/>
  <c r="C13" i="2"/>
  <c r="B14" i="2"/>
  <c r="C14" i="2"/>
  <c r="B15" i="2"/>
  <c r="C15" i="2"/>
  <c r="C12" i="2"/>
  <c r="B12" i="2"/>
  <c r="H15" i="2"/>
  <c r="A4" i="2"/>
  <c r="D4" i="2" s="1"/>
  <c r="A5" i="2"/>
  <c r="D5" i="2" s="1"/>
  <c r="A6" i="2"/>
  <c r="D6" i="2" s="1"/>
  <c r="A7" i="2"/>
  <c r="D7" i="2" s="1"/>
  <c r="A3" i="2"/>
  <c r="D3" i="2" s="1"/>
  <c r="H6" i="2"/>
  <c r="C4" i="2"/>
  <c r="C5" i="2"/>
  <c r="C6" i="2"/>
  <c r="C7" i="2"/>
  <c r="C3" i="2"/>
  <c r="B7" i="2"/>
  <c r="B4" i="2"/>
  <c r="B5" i="2"/>
  <c r="B6" i="2"/>
  <c r="B3" i="2"/>
  <c r="R10" i="1"/>
  <c r="L10" i="1"/>
  <c r="L5" i="1"/>
  <c r="L6" i="1"/>
  <c r="L7" i="1"/>
  <c r="L8" i="1"/>
  <c r="L4" i="1"/>
  <c r="E13" i="2" l="1"/>
  <c r="E7" i="2"/>
  <c r="E12" i="2"/>
  <c r="E15" i="2"/>
  <c r="E16" i="2"/>
  <c r="E14" i="2"/>
  <c r="E6" i="2"/>
  <c r="E4" i="2"/>
  <c r="E5" i="2"/>
  <c r="E3" i="2"/>
  <c r="H3" i="2" l="1"/>
  <c r="H12" i="2"/>
</calcChain>
</file>

<file path=xl/sharedStrings.xml><?xml version="1.0" encoding="utf-8"?>
<sst xmlns="http://schemas.openxmlformats.org/spreadsheetml/2006/main" count="160" uniqueCount="92">
  <si>
    <r>
      <rPr>
        <i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(D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</si>
  <si>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t>Filename</t>
  </si>
  <si>
    <t>0.dat</t>
  </si>
  <si>
    <t>20.dat</t>
  </si>
  <si>
    <t>42.dat</t>
  </si>
  <si>
    <t>100.dat</t>
  </si>
  <si>
    <r>
      <rPr>
        <i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(D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</si>
  <si>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r>
      <rPr>
        <i/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 (Å)</t>
    </r>
  </si>
  <si>
    <r>
      <rPr>
        <i/>
        <sz val="11"/>
        <color theme="1"/>
        <rFont val="Calibri"/>
        <family val="2"/>
        <scheme val="minor"/>
      </rPr>
      <t>σ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</si>
  <si>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</si>
  <si>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σ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(0))</t>
    </r>
  </si>
  <si>
    <t>Range</t>
  </si>
  <si>
    <t>-</t>
  </si>
  <si>
    <r>
      <rPr>
        <i/>
        <sz val="11"/>
        <color theme="1"/>
        <rFont val="Calibri"/>
        <family val="2"/>
        <scheme val="minor"/>
      </rPr>
      <t>D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(Å)</t>
    </r>
  </si>
  <si>
    <r>
      <rPr>
        <i/>
        <sz val="11"/>
        <color theme="1"/>
        <rFont val="Arial"/>
        <family val="2"/>
      </rPr>
      <t>ν</t>
    </r>
    <r>
      <rPr>
        <sz val="11"/>
        <color theme="1"/>
        <rFont val="Calibri"/>
        <family val="2"/>
      </rPr>
      <t xml:space="preserve"> 
(cm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>.g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)</t>
    </r>
  </si>
  <si>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>ρ</t>
    </r>
    <r>
      <rPr>
        <sz val="11"/>
        <color theme="1"/>
        <rFont val="Calibri"/>
        <family val="2"/>
        <scheme val="minor"/>
      </rPr>
      <t xml:space="preserve"> 
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</si>
  <si>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(k</t>
    </r>
    <r>
      <rPr>
        <sz val="11"/>
        <color theme="1"/>
        <rFont val="Calibri"/>
        <family val="2"/>
        <scheme val="minor"/>
      </rPr>
      <t>Da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</si>
  <si>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' (Å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</si>
  <si>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' (Å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</si>
  <si>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
(mg.mL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</si>
  <si>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Structural parameters:</t>
  </si>
  <si>
    <r>
      <rPr>
        <i/>
        <sz val="11"/>
        <color theme="1"/>
        <rFont val="Arial"/>
        <family val="2"/>
      </rPr>
      <t>σ</t>
    </r>
    <r>
      <rPr>
        <sz val="11"/>
        <color theme="1"/>
        <rFont val="Arial"/>
        <family val="2"/>
      </rPr>
      <t>(</t>
    </r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(0)/</t>
    </r>
    <r>
      <rPr>
        <i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>)</t>
    </r>
  </si>
  <si>
    <r>
      <rPr>
        <b/>
        <i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(0) plot (Guinier):</t>
    </r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</si>
  <si>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(0)/</t>
    </r>
    <r>
      <rPr>
        <i/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fit</t>
    </r>
    <r>
      <rPr>
        <i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</si>
  <si>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(0)/</t>
    </r>
    <r>
      <rPr>
        <i/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exp</t>
    </r>
    <r>
      <rPr>
        <i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</si>
  <si>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ε</t>
  </si>
  <si>
    <t>b</t>
  </si>
  <si>
    <t>Green: Calculated from variables</t>
  </si>
  <si>
    <r>
      <rPr>
        <i/>
        <sz val="11"/>
        <color theme="1"/>
        <rFont val="Arial"/>
        <family val="2"/>
      </rPr>
      <t>ε</t>
    </r>
    <r>
      <rPr>
        <vertAlign val="subscript"/>
        <sz val="11"/>
        <color theme="1"/>
        <rFont val="Arial"/>
        <family val="2"/>
      </rPr>
      <t>average</t>
    </r>
  </si>
  <si>
    <t>a</t>
  </si>
  <si>
    <t>Intercept</t>
  </si>
  <si>
    <r>
      <rPr>
        <i/>
        <sz val="11"/>
        <color theme="1"/>
        <rFont val="Calibri"/>
        <family val="2"/>
        <scheme val="minor"/>
      </rPr>
      <t>M</t>
    </r>
    <r>
      <rPr>
        <vertAlign val="subscript"/>
        <sz val="11"/>
        <color theme="1"/>
        <rFont val="Calibri"/>
        <family val="2"/>
        <scheme val="minor"/>
      </rPr>
      <t xml:space="preserve">expected
</t>
    </r>
    <r>
      <rPr>
        <sz val="11"/>
        <color theme="1"/>
        <rFont val="Calibri"/>
        <family val="2"/>
        <scheme val="minor"/>
      </rPr>
      <t>(kDa)</t>
    </r>
  </si>
  <si>
    <t>Guinier (Primus v3.2)</t>
  </si>
  <si>
    <t>Experiment date:</t>
  </si>
  <si>
    <t>Proposal number:</t>
  </si>
  <si>
    <t>Instrument:</t>
  </si>
  <si>
    <t>QUOKKA, ANSTO</t>
  </si>
  <si>
    <r>
      <t>Cell temperature (</t>
    </r>
    <r>
      <rPr>
        <sz val="11"/>
        <color theme="1"/>
        <rFont val="Calibri"/>
        <family val="2"/>
      </rPr>
      <t>°C)</t>
    </r>
    <r>
      <rPr>
        <sz val="11"/>
        <color theme="1"/>
        <rFont val="Calibri"/>
        <family val="2"/>
        <scheme val="minor"/>
      </rPr>
      <t>:</t>
    </r>
  </si>
  <si>
    <t>Cell type:</t>
  </si>
  <si>
    <t>Hellma 120-QS 1.0 mm</t>
  </si>
  <si>
    <t>Absolute intensity method:</t>
  </si>
  <si>
    <t>Sample aperture (mm):</t>
  </si>
  <si>
    <t>Source aperture (mm):</t>
  </si>
  <si>
    <r>
      <t>q-range (Å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):</t>
    </r>
  </si>
  <si>
    <r>
      <rPr>
        <i/>
        <sz val="11"/>
        <color theme="1"/>
        <rFont val="Calibri"/>
        <family val="2"/>
        <scheme val="minor"/>
      </rPr>
      <t>λ</t>
    </r>
    <r>
      <rPr>
        <sz val="11"/>
        <color theme="1"/>
        <rFont val="Calibri"/>
        <family val="2"/>
        <scheme val="minor"/>
      </rPr>
      <t>/Δ</t>
    </r>
    <r>
      <rPr>
        <i/>
        <sz val="11"/>
        <color theme="1"/>
        <rFont val="Calibri"/>
        <family val="2"/>
        <scheme val="minor"/>
      </rPr>
      <t>λ</t>
    </r>
    <r>
      <rPr>
        <sz val="11"/>
        <color theme="1"/>
        <rFont val="Calibri"/>
        <family val="2"/>
        <scheme val="minor"/>
      </rPr>
      <t xml:space="preserve"> (%FWHM):</t>
    </r>
  </si>
  <si>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Calibri"/>
        <family val="2"/>
      </rPr>
      <t>Å)</t>
    </r>
    <r>
      <rPr>
        <sz val="11"/>
        <color theme="1"/>
        <rFont val="Calibri"/>
        <family val="2"/>
        <scheme val="minor"/>
      </rPr>
      <t>:</t>
    </r>
  </si>
  <si>
    <t>Measurement times (s):</t>
  </si>
  <si>
    <t>Setting 2</t>
  </si>
  <si>
    <t>Setting 1</t>
  </si>
  <si>
    <t>Pixel size (mm):</t>
  </si>
  <si>
    <t>0% Sample</t>
  </si>
  <si>
    <t>20% Sample</t>
  </si>
  <si>
    <t>42% Sample</t>
  </si>
  <si>
    <t>100% Sample</t>
  </si>
  <si>
    <t>0% Buffer</t>
  </si>
  <si>
    <t>100% Buffer</t>
  </si>
  <si>
    <t>Other buffers:</t>
  </si>
  <si>
    <t>Linear combination of 0% and 100% buffers</t>
  </si>
  <si>
    <t>Angular units:</t>
  </si>
  <si>
    <r>
      <t>Å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</si>
  <si>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Direct beam intensity, units of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</si>
  <si>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Δ</t>
    </r>
    <r>
      <rPr>
        <i/>
        <sz val="11"/>
        <color theme="1"/>
        <rFont val="Calibri"/>
        <family val="2"/>
        <scheme val="minor"/>
      </rPr>
      <t>ρ</t>
    </r>
    <r>
      <rPr>
        <vertAlign val="superscript"/>
        <sz val="11"/>
        <color theme="1"/>
        <rFont val="Calibri"/>
        <family val="2"/>
        <scheme val="minor"/>
      </rPr>
      <t>-1</t>
    </r>
  </si>
  <si>
    <t>Stuhrmann plot (PDDF):</t>
  </si>
  <si>
    <r>
      <rPr>
        <b/>
        <i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(0) plot (</t>
    </r>
    <r>
      <rPr>
        <b/>
        <i/>
        <sz val="11"/>
        <color theme="1"/>
        <rFont val="Calibri"/>
        <family val="2"/>
        <scheme val="minor"/>
      </rPr>
      <t>PDDF</t>
    </r>
    <r>
      <rPr>
        <b/>
        <sz val="11"/>
        <color theme="1"/>
        <rFont val="Calibri"/>
        <family val="2"/>
        <scheme val="minor"/>
      </rPr>
      <t>):</t>
    </r>
  </si>
  <si>
    <t>PDDF (GNOM v4.6)</t>
  </si>
  <si>
    <t>Xray.dat</t>
  </si>
  <si>
    <r>
      <t>Porod (Fischer method - q &lt;= 0.2 Å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</si>
  <si>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(exp)</t>
    </r>
  </si>
  <si>
    <r>
      <t>σ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</si>
  <si>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(calc)</t>
    </r>
  </si>
  <si>
    <t>Red: Target function cell for Solver</t>
  </si>
  <si>
    <t>Yellow: Variable parameters for Solver</t>
  </si>
  <si>
    <t>0.005 - 0.06</t>
  </si>
  <si>
    <t>Source to sample (mm):</t>
  </si>
  <si>
    <t>Sample to detector (mm):</t>
  </si>
  <si>
    <t>14400 (Setting 1); 7200 (Setting 2)</t>
  </si>
  <si>
    <t>60% Sample</t>
  </si>
  <si>
    <t>0.03 - 0.50</t>
  </si>
  <si>
    <t>60.dat</t>
  </si>
  <si>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(kDa)</t>
    </r>
  </si>
  <si>
    <r>
      <rPr>
        <i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(Å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</si>
  <si>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Bruker Nanostar, ANSTO</t>
  </si>
  <si>
    <t>Water</t>
  </si>
  <si>
    <t>2.0 mm sealed quartz capillary</t>
  </si>
  <si>
    <t>0.01 - 0.35</t>
  </si>
  <si>
    <t>10800 (3 x 3600s)</t>
  </si>
  <si>
    <t>1-26</t>
  </si>
  <si>
    <t>3-32</t>
  </si>
  <si>
    <t>1-53</t>
  </si>
  <si>
    <t>1-31</t>
  </si>
  <si>
    <t>1-32</t>
  </si>
  <si>
    <t>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</si>
</sst>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0"/>
    <numFmt numFmtId="167" formatCode="0.0000"/>
    <numFmt numFmtId="168" formatCode="0.00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 vertical="center"/>
    </xf>
    <xf numFmtId="166" fontId="0" fillId="0" borderId="10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8" fontId="0" fillId="0" borderId="10" xfId="0" applyNumberFormat="1" applyBorder="1"/>
    <xf numFmtId="0" fontId="1" fillId="0" borderId="0" xfId="0" applyFont="1" applyAlignment="1">
      <alignment horizontal="left"/>
    </xf>
    <xf numFmtId="164" fontId="0" fillId="2" borderId="0" xfId="0" applyNumberFormat="1" applyFill="1" applyAlignment="1">
      <alignment horizontal="center"/>
    </xf>
    <xf numFmtId="165" fontId="0" fillId="4" borderId="0" xfId="0" applyNumberFormat="1" applyFill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11" fontId="0" fillId="0" borderId="9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5" fontId="0" fillId="0" borderId="5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 i="1"/>
              <a:t>I</a:t>
            </a:r>
            <a:r>
              <a:rPr lang="en-AU"/>
              <a:t>(0) plot</a:t>
            </a:r>
            <a:r>
              <a:rPr lang="en-AU" baseline="0"/>
              <a:t> (Guinier)</a:t>
            </a:r>
            <a:endParaRPr lang="en-A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958573928258967"/>
          <c:y val="0.15513413502802367"/>
          <c:w val="0.75444816272965876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8575">
              <a:noFill/>
            </a:ln>
          </c:spPr>
          <c:xVal>
            <c:numRef>
              <c:f>'I(0) plots'!$A$3:$A$7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plots'!$B$3:$B$7</c:f>
              <c:numCache>
                <c:formatCode>0.00</c:formatCode>
                <c:ptCount val="5"/>
                <c:pt idx="0">
                  <c:v>112.28571428571429</c:v>
                </c:pt>
                <c:pt idx="1">
                  <c:v>51.714285714285715</c:v>
                </c:pt>
                <c:pt idx="2">
                  <c:v>17.628571428571426</c:v>
                </c:pt>
                <c:pt idx="3">
                  <c:v>8.3428571428571434</c:v>
                </c:pt>
                <c:pt idx="4">
                  <c:v>58.171428571428578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51-4AF2-8EE6-A504D4A68BC3}"/>
            </c:ext>
          </c:extLst>
        </c:ser>
        <c:ser>
          <c:idx val="1"/>
          <c:order val="1"/>
          <c:tx>
            <c:v>Fit</c:v>
          </c:tx>
          <c:spPr>
            <a:ln w="28575">
              <a:noFill/>
            </a:ln>
          </c:spPr>
          <c:marker>
            <c:symbol val="none"/>
          </c:marker>
          <c:trendline>
            <c:trendlineType val="poly"/>
            <c:order val="2"/>
            <c:dispRSqr val="0"/>
            <c:dispEq val="1"/>
            <c:trendlineLbl>
              <c:numFmt formatCode="#,##0.0" sourceLinked="0"/>
            </c:trendlineLbl>
          </c:trendline>
          <c:xVal>
            <c:numRef>
              <c:f>'I(0) plots'!$A$3:$A$7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plots'!$D$3:$D$7</c:f>
              <c:numCache>
                <c:formatCode>0.00</c:formatCode>
                <c:ptCount val="5"/>
                <c:pt idx="0">
                  <c:v>115.1995421308832</c:v>
                </c:pt>
                <c:pt idx="1">
                  <c:v>55.444653285037617</c:v>
                </c:pt>
                <c:pt idx="2">
                  <c:v>14.672190333610359</c:v>
                </c:pt>
                <c:pt idx="3">
                  <c:v>5.8314920929703646</c:v>
                </c:pt>
                <c:pt idx="4">
                  <c:v>32.51094014410441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51-4AF2-8EE6-A504D4A68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61440"/>
        <c:axId val="159263360"/>
      </c:scatterChart>
      <c:valAx>
        <c:axId val="15926144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 i="1"/>
                  <a:t>f</a:t>
                </a:r>
                <a:r>
                  <a:rPr lang="en-AU"/>
                  <a:t>(D</a:t>
                </a:r>
                <a:r>
                  <a:rPr lang="en-AU" baseline="-25000"/>
                  <a:t>2</a:t>
                </a:r>
                <a:r>
                  <a:rPr lang="en-AU"/>
                  <a:t>O)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9263360"/>
        <c:crosses val="autoZero"/>
        <c:crossBetween val="midCat"/>
      </c:valAx>
      <c:valAx>
        <c:axId val="1592633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i="1"/>
                  <a:t>I</a:t>
                </a:r>
                <a:r>
                  <a:rPr lang="en-AU"/>
                  <a:t>(0)/</a:t>
                </a:r>
                <a:r>
                  <a:rPr lang="en-AU" i="1"/>
                  <a:t>C</a:t>
                </a:r>
                <a:r>
                  <a:rPr lang="en-AU" baseline="-25000"/>
                  <a:t>exp</a:t>
                </a:r>
                <a:r>
                  <a:rPr lang="en-AU" baseline="0"/>
                  <a:t> </a:t>
                </a:r>
                <a:r>
                  <a:rPr lang="en-AU"/>
                  <a:t>(cm</a:t>
                </a:r>
                <a:r>
                  <a:rPr lang="en-AU" baseline="30000"/>
                  <a:t>2</a:t>
                </a:r>
                <a:r>
                  <a:rPr lang="en-AU"/>
                  <a:t>.g</a:t>
                </a:r>
                <a:r>
                  <a:rPr lang="en-AU" baseline="30000"/>
                  <a:t>-1</a:t>
                </a:r>
                <a:r>
                  <a:rPr lang="en-AU"/>
                  <a:t>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926144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477690288713911"/>
          <c:y val="0.19631743948673083"/>
          <c:w val="0.23300087489063867"/>
          <c:h val="0.15940857518777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 i="1"/>
              <a:t>I</a:t>
            </a:r>
            <a:r>
              <a:rPr lang="en-AU"/>
              <a:t>(0) plot</a:t>
            </a:r>
            <a:r>
              <a:rPr lang="en-AU" baseline="0"/>
              <a:t> (</a:t>
            </a:r>
            <a:r>
              <a:rPr lang="en-AU" i="0" baseline="0"/>
              <a:t>PDDF</a:t>
            </a:r>
            <a:r>
              <a:rPr lang="en-AU" baseline="0"/>
              <a:t>)</a:t>
            </a:r>
            <a:endParaRPr lang="en-A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958573928258967"/>
          <c:y val="0.15513413502802367"/>
          <c:w val="0.75444816272965876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8575">
              <a:noFill/>
            </a:ln>
          </c:spPr>
          <c:xVal>
            <c:numRef>
              <c:f>'I(0) plots'!$A$12:$A$16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plots'!$B$12:$B$16</c:f>
              <c:numCache>
                <c:formatCode>0.00</c:formatCode>
                <c:ptCount val="5"/>
                <c:pt idx="0">
                  <c:v>112</c:v>
                </c:pt>
                <c:pt idx="1">
                  <c:v>53.142857142857146</c:v>
                </c:pt>
                <c:pt idx="2">
                  <c:v>17.171428571428571</c:v>
                </c:pt>
                <c:pt idx="3">
                  <c:v>8.4571428571428573</c:v>
                </c:pt>
                <c:pt idx="4">
                  <c:v>59.199999999999996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4B-40B8-8AA7-35E8C5A45CF8}"/>
            </c:ext>
          </c:extLst>
        </c:ser>
        <c:ser>
          <c:idx val="1"/>
          <c:order val="1"/>
          <c:tx>
            <c:v>Fit</c:v>
          </c:tx>
          <c:spPr>
            <a:ln w="28575">
              <a:noFill/>
            </a:ln>
          </c:spPr>
          <c:marker>
            <c:symbol val="none"/>
          </c:marker>
          <c:trendline>
            <c:trendlineType val="log"/>
            <c:dispRSqr val="0"/>
            <c:dispEq val="0"/>
          </c:trendline>
          <c:trendline>
            <c:trendlineType val="poly"/>
            <c:order val="2"/>
            <c:dispRSqr val="0"/>
            <c:dispEq val="1"/>
            <c:trendlineLbl>
              <c:numFmt formatCode="#,##0.0" sourceLinked="0"/>
            </c:trendlineLbl>
          </c:trendline>
          <c:xVal>
            <c:numRef>
              <c:f>'I(0) plots'!$A$12:$A$16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plots'!$D$12:$D$16</c:f>
              <c:numCache>
                <c:formatCode>0.00</c:formatCode>
                <c:ptCount val="5"/>
                <c:pt idx="0">
                  <c:v>114.07890172862659</c:v>
                </c:pt>
                <c:pt idx="1">
                  <c:v>54.602059214238267</c:v>
                </c:pt>
                <c:pt idx="2">
                  <c:v>14.203276993266613</c:v>
                </c:pt>
                <c:pt idx="3">
                  <c:v>6.1753994365564324</c:v>
                </c:pt>
                <c:pt idx="4">
                  <c:v>33.367802099156791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4B-40B8-8AA7-35E8C5A4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315840"/>
        <c:axId val="160305152"/>
      </c:scatterChart>
      <c:valAx>
        <c:axId val="15931584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 i="1"/>
                  <a:t>f</a:t>
                </a:r>
                <a:r>
                  <a:rPr lang="en-AU"/>
                  <a:t>(D</a:t>
                </a:r>
                <a:r>
                  <a:rPr lang="en-AU" baseline="-25000"/>
                  <a:t>2</a:t>
                </a:r>
                <a:r>
                  <a:rPr lang="en-AU"/>
                  <a:t>O)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0305152"/>
        <c:crosses val="autoZero"/>
        <c:crossBetween val="midCat"/>
      </c:valAx>
      <c:valAx>
        <c:axId val="160305152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i="1"/>
                  <a:t>I</a:t>
                </a:r>
                <a:r>
                  <a:rPr lang="en-AU"/>
                  <a:t>(0)/</a:t>
                </a:r>
                <a:r>
                  <a:rPr lang="en-AU" i="1"/>
                  <a:t>C</a:t>
                </a:r>
                <a:r>
                  <a:rPr lang="en-AU" baseline="-25000"/>
                  <a:t>exp</a:t>
                </a:r>
                <a:r>
                  <a:rPr lang="en-AU" baseline="0"/>
                  <a:t> </a:t>
                </a:r>
                <a:r>
                  <a:rPr lang="en-AU"/>
                  <a:t>(cm</a:t>
                </a:r>
                <a:r>
                  <a:rPr lang="en-AU" baseline="30000"/>
                  <a:t>2</a:t>
                </a:r>
                <a:r>
                  <a:rPr lang="en-AU"/>
                  <a:t>.g</a:t>
                </a:r>
                <a:r>
                  <a:rPr lang="en-AU" baseline="30000"/>
                  <a:t>-1</a:t>
                </a:r>
                <a:r>
                  <a:rPr lang="en-AU"/>
                  <a:t>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9315840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477690288713911"/>
          <c:y val="0.19631743948673083"/>
          <c:w val="0.23300087489063867"/>
          <c:h val="0.15940857518777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Stuhrmann plot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847112860892391E-2"/>
          <c:y val="0.11274480833575792"/>
          <c:w val="0.91589501312335952"/>
          <c:h val="0.77127553780549896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'Rg plots'!$C$3:$C$7</c:f>
                <c:numCache>
                  <c:formatCode>General</c:formatCode>
                  <c:ptCount val="5"/>
                  <c:pt idx="0">
                    <c:v>234.2</c:v>
                  </c:pt>
                  <c:pt idx="1">
                    <c:v>460</c:v>
                  </c:pt>
                  <c:pt idx="2">
                    <c:v>290</c:v>
                  </c:pt>
                  <c:pt idx="3">
                    <c:v>476</c:v>
                  </c:pt>
                </c:numCache>
              </c:numRef>
            </c:plus>
            <c:minus>
              <c:numRef>
                <c:f>'Rg plots'!$C$3:$C$7</c:f>
                <c:numCache>
                  <c:formatCode>General</c:formatCode>
                  <c:ptCount val="5"/>
                  <c:pt idx="0">
                    <c:v>234.2</c:v>
                  </c:pt>
                  <c:pt idx="1">
                    <c:v>460</c:v>
                  </c:pt>
                  <c:pt idx="2">
                    <c:v>290</c:v>
                  </c:pt>
                  <c:pt idx="3">
                    <c:v>476</c:v>
                  </c:pt>
                </c:numCache>
              </c:numRef>
            </c:minus>
          </c:errBars>
          <c:xVal>
            <c:numRef>
              <c:f>'Rg plots'!$A$3:$A$7</c:f>
              <c:numCache>
                <c:formatCode>General</c:formatCode>
                <c:ptCount val="5"/>
                <c:pt idx="0">
                  <c:v>0.24</c:v>
                </c:pt>
                <c:pt idx="1">
                  <c:v>0.32500000000000001</c:v>
                </c:pt>
                <c:pt idx="2">
                  <c:v>0.56000000000000005</c:v>
                </c:pt>
                <c:pt idx="3">
                  <c:v>1.143</c:v>
                </c:pt>
                <c:pt idx="4">
                  <c:v>-0.75700000000000001</c:v>
                </c:pt>
              </c:numCache>
            </c:numRef>
          </c:xVal>
          <c:yVal>
            <c:numRef>
              <c:f>'Rg plots'!$B$3:$B$7</c:f>
              <c:numCache>
                <c:formatCode>General</c:formatCode>
                <c:ptCount val="5"/>
                <c:pt idx="0">
                  <c:v>2381.4</c:v>
                </c:pt>
                <c:pt idx="1">
                  <c:v>2116</c:v>
                </c:pt>
                <c:pt idx="2">
                  <c:v>841</c:v>
                </c:pt>
                <c:pt idx="3">
                  <c:v>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8D-4F3B-8CFD-1167E0C5B1A3}"/>
            </c:ext>
          </c:extLst>
        </c:ser>
        <c:ser>
          <c:idx val="1"/>
          <c:order val="1"/>
          <c:tx>
            <c:v>Fit</c:v>
          </c:tx>
          <c:spPr>
            <a:ln w="28575">
              <a:noFill/>
            </a:ln>
          </c:spPr>
          <c:marker>
            <c:symbol val="none"/>
          </c:marker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-0.41395231846019248"/>
                  <c:y val="-9.6535043082161903E-2"/>
                </c:manualLayout>
              </c:layout>
              <c:numFmt formatCode="0.0" sourceLinked="0"/>
            </c:trendlineLbl>
          </c:trendline>
          <c:xVal>
            <c:numRef>
              <c:f>'Rg plots'!$A$3:$A$7</c:f>
              <c:numCache>
                <c:formatCode>General</c:formatCode>
                <c:ptCount val="5"/>
                <c:pt idx="0">
                  <c:v>0.24</c:v>
                </c:pt>
                <c:pt idx="1">
                  <c:v>0.32500000000000001</c:v>
                </c:pt>
                <c:pt idx="2">
                  <c:v>0.56000000000000005</c:v>
                </c:pt>
                <c:pt idx="3">
                  <c:v>1.143</c:v>
                </c:pt>
                <c:pt idx="4">
                  <c:v>-0.75700000000000001</c:v>
                </c:pt>
              </c:numCache>
            </c:numRef>
          </c:xVal>
          <c:yVal>
            <c:numRef>
              <c:f>'Rg plots'!$D$3:$D$7</c:f>
              <c:numCache>
                <c:formatCode>General</c:formatCode>
                <c:ptCount val="5"/>
                <c:pt idx="0">
                  <c:v>2015</c:v>
                </c:pt>
                <c:pt idx="1">
                  <c:v>1936.7</c:v>
                </c:pt>
                <c:pt idx="2">
                  <c:v>1582</c:v>
                </c:pt>
                <c:pt idx="3">
                  <c:v>-191.5</c:v>
                </c:pt>
                <c:pt idx="4">
                  <c:v>902.9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8D-4F3B-8CFD-1167E0C5B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49568"/>
        <c:axId val="160351744"/>
      </c:scatterChart>
      <c:valAx>
        <c:axId val="16034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>
                    <a:latin typeface="Calibri"/>
                  </a:rPr>
                  <a:t>Δ</a:t>
                </a:r>
                <a:r>
                  <a:rPr lang="el-GR" i="1">
                    <a:latin typeface="Arial"/>
                    <a:cs typeface="Arial"/>
                  </a:rPr>
                  <a:t>ρ</a:t>
                </a:r>
                <a:r>
                  <a:rPr lang="en-AU" sz="1000" b="1" i="0" u="none" strike="noStrike" baseline="30000">
                    <a:effectLst/>
                  </a:rPr>
                  <a:t>-1</a:t>
                </a:r>
                <a:r>
                  <a:rPr lang="en-AU">
                    <a:latin typeface="Arial"/>
                    <a:cs typeface="Arial"/>
                  </a:rPr>
                  <a:t> (10</a:t>
                </a:r>
                <a:r>
                  <a:rPr lang="en-AU" baseline="30000">
                    <a:latin typeface="Arial"/>
                    <a:cs typeface="Arial"/>
                  </a:rPr>
                  <a:t>-20</a:t>
                </a:r>
                <a:r>
                  <a:rPr lang="en-AU">
                    <a:latin typeface="Arial"/>
                    <a:cs typeface="Arial"/>
                  </a:rPr>
                  <a:t> cm</a:t>
                </a:r>
                <a:r>
                  <a:rPr lang="en-AU" baseline="30000">
                    <a:latin typeface="Arial"/>
                    <a:cs typeface="Arial"/>
                  </a:rPr>
                  <a:t>2</a:t>
                </a:r>
                <a:r>
                  <a:rPr lang="en-AU">
                    <a:latin typeface="Arial"/>
                    <a:cs typeface="Arial"/>
                  </a:rPr>
                  <a:t>)</a:t>
                </a:r>
                <a:endParaRPr lang="en-AU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0351744"/>
        <c:crosses val="autoZero"/>
        <c:crossBetween val="midCat"/>
      </c:valAx>
      <c:valAx>
        <c:axId val="160351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i="1"/>
                  <a:t>R</a:t>
                </a:r>
                <a:r>
                  <a:rPr lang="en-AU" baseline="-25000"/>
                  <a:t>g</a:t>
                </a:r>
                <a:r>
                  <a:rPr lang="en-AU" baseline="30000"/>
                  <a:t>2</a:t>
                </a:r>
                <a:r>
                  <a:rPr lang="en-AU"/>
                  <a:t> (Å</a:t>
                </a:r>
                <a:r>
                  <a:rPr lang="en-AU" baseline="30000"/>
                  <a:t>2</a:t>
                </a:r>
                <a:r>
                  <a:rPr lang="en-AU"/>
                  <a:t>)</a:t>
                </a:r>
              </a:p>
            </c:rich>
          </c:tx>
          <c:layout>
            <c:manualLayout>
              <c:xMode val="edge"/>
              <c:yMode val="edge"/>
              <c:x val="0.28055555555555556"/>
              <c:y val="0.433249381728251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034956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1977690288713914"/>
          <c:y val="0.11188616071428571"/>
          <c:w val="0.23300087489063867"/>
          <c:h val="0.1305036414387547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604837</xdr:colOff>
      <xdr:row>16</xdr:row>
      <xdr:rowOff>147636</xdr:rowOff>
    </xdr:from>
    <xdr:to>
      <xdr:col>8</xdr:col>
      <xdr:colOff>242887</xdr:colOff>
      <xdr:row>31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238125</xdr:colOff>
      <xdr:row>16</xdr:row>
      <xdr:rowOff>152400</xdr:rowOff>
    </xdr:from>
    <xdr:to>
      <xdr:col>15</xdr:col>
      <xdr:colOff>542925</xdr:colOff>
      <xdr:row>31</xdr:row>
      <xdr:rowOff>176213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395287</xdr:colOff>
      <xdr:row>1</xdr:row>
      <xdr:rowOff>185737</xdr:rowOff>
    </xdr:from>
    <xdr:to>
      <xdr:col>12</xdr:col>
      <xdr:colOff>90487</xdr:colOff>
      <xdr:row>19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workbookViewId="0">
      <selection activeCell="C23" sqref="C23"/>
    </sheetView>
  </sheetViews>
  <sheetFormatPr defaultRowHeight="15" x14ac:dyDescent="0.25"/>
  <cols>
    <col min="1" max="1" width="25" customWidth="1"/>
    <col min="2" max="3" width="39" style="32" customWidth="1"/>
  </cols>
  <sheetData>
    <row r="1" spans="1:3" x14ac:dyDescent="0.25">
      <c r="A1" t="s">
        <v>33</v>
      </c>
      <c r="B1" s="53">
        <v>44208</v>
      </c>
      <c r="C1" s="53">
        <v>44208</v>
      </c>
    </row>
    <row r="2" spans="1:3" x14ac:dyDescent="0.25">
      <c r="A2" t="s">
        <v>34</v>
      </c>
      <c r="B2" s="32">
        <v>9048</v>
      </c>
      <c r="C2" s="32">
        <v>9048</v>
      </c>
    </row>
    <row r="3" spans="1:3" x14ac:dyDescent="0.25">
      <c r="A3" t="s">
        <v>35</v>
      </c>
      <c r="B3" s="32" t="s">
        <v>36</v>
      </c>
      <c r="C3" s="32" t="s">
        <v>81</v>
      </c>
    </row>
    <row r="4" spans="1:3" x14ac:dyDescent="0.25">
      <c r="A4" t="s">
        <v>45</v>
      </c>
      <c r="B4" s="54">
        <v>5</v>
      </c>
      <c r="C4" s="32">
        <v>1.5406</v>
      </c>
    </row>
    <row r="5" spans="1:3" x14ac:dyDescent="0.25">
      <c r="A5" t="s">
        <v>44</v>
      </c>
      <c r="B5" s="52">
        <v>10</v>
      </c>
      <c r="C5" s="32" t="s">
        <v>12</v>
      </c>
    </row>
    <row r="6" spans="1:3" s="26" customFormat="1" ht="17.25" x14ac:dyDescent="0.25">
      <c r="A6" s="26" t="s">
        <v>58</v>
      </c>
      <c r="B6" s="26" t="s">
        <v>59</v>
      </c>
      <c r="C6" s="55" t="s">
        <v>59</v>
      </c>
    </row>
    <row r="7" spans="1:3" ht="17.25" x14ac:dyDescent="0.25">
      <c r="A7" t="s">
        <v>40</v>
      </c>
      <c r="B7" s="32" t="s">
        <v>60</v>
      </c>
      <c r="C7" s="32" t="s">
        <v>82</v>
      </c>
    </row>
    <row r="8" spans="1:3" x14ac:dyDescent="0.25">
      <c r="A8" t="s">
        <v>37</v>
      </c>
      <c r="B8" s="52">
        <v>10</v>
      </c>
      <c r="C8" s="32">
        <v>10</v>
      </c>
    </row>
    <row r="9" spans="1:3" x14ac:dyDescent="0.25">
      <c r="A9" t="s">
        <v>38</v>
      </c>
      <c r="B9" s="32" t="s">
        <v>39</v>
      </c>
      <c r="C9" s="32" t="s">
        <v>83</v>
      </c>
    </row>
    <row r="10" spans="1:3" x14ac:dyDescent="0.25">
      <c r="A10" s="2" t="s">
        <v>48</v>
      </c>
    </row>
    <row r="11" spans="1:3" x14ac:dyDescent="0.25">
      <c r="A11" t="s">
        <v>73</v>
      </c>
      <c r="B11" s="32">
        <v>13991</v>
      </c>
      <c r="C11" s="32" t="s">
        <v>12</v>
      </c>
    </row>
    <row r="12" spans="1:3" s="55" customFormat="1" x14ac:dyDescent="0.25">
      <c r="A12" s="55" t="s">
        <v>74</v>
      </c>
      <c r="B12" s="32">
        <v>14056</v>
      </c>
      <c r="C12" s="32">
        <v>728</v>
      </c>
    </row>
    <row r="13" spans="1:3" x14ac:dyDescent="0.25">
      <c r="A13" t="s">
        <v>42</v>
      </c>
      <c r="B13" s="52">
        <v>50</v>
      </c>
      <c r="C13" s="32" t="s">
        <v>12</v>
      </c>
    </row>
    <row r="14" spans="1:3" x14ac:dyDescent="0.25">
      <c r="A14" s="26" t="s">
        <v>41</v>
      </c>
      <c r="B14" s="52">
        <v>12.5</v>
      </c>
      <c r="C14" s="32" t="s">
        <v>12</v>
      </c>
    </row>
    <row r="15" spans="1:3" ht="17.25" x14ac:dyDescent="0.25">
      <c r="A15" t="s">
        <v>43</v>
      </c>
      <c r="B15" s="52" t="s">
        <v>72</v>
      </c>
      <c r="C15" s="32" t="s">
        <v>84</v>
      </c>
    </row>
    <row r="16" spans="1:3" x14ac:dyDescent="0.25">
      <c r="A16" t="s">
        <v>49</v>
      </c>
      <c r="B16" s="52">
        <v>5</v>
      </c>
      <c r="C16" s="32" t="s">
        <v>12</v>
      </c>
    </row>
    <row r="17" spans="1:3" x14ac:dyDescent="0.25">
      <c r="A17" s="2" t="s">
        <v>47</v>
      </c>
    </row>
    <row r="18" spans="1:3" s="55" customFormat="1" x14ac:dyDescent="0.25">
      <c r="A18" s="55" t="s">
        <v>73</v>
      </c>
      <c r="B18" s="32">
        <v>3954</v>
      </c>
      <c r="C18" s="32" t="s">
        <v>12</v>
      </c>
    </row>
    <row r="19" spans="1:3" x14ac:dyDescent="0.25">
      <c r="A19" s="55" t="s">
        <v>74</v>
      </c>
      <c r="B19" s="32">
        <v>2047</v>
      </c>
      <c r="C19" s="32" t="s">
        <v>12</v>
      </c>
    </row>
    <row r="20" spans="1:3" x14ac:dyDescent="0.25">
      <c r="A20" s="26" t="s">
        <v>42</v>
      </c>
      <c r="B20" s="52">
        <v>50</v>
      </c>
      <c r="C20" s="32" t="s">
        <v>12</v>
      </c>
    </row>
    <row r="21" spans="1:3" x14ac:dyDescent="0.25">
      <c r="A21" s="26" t="s">
        <v>41</v>
      </c>
      <c r="B21" s="52">
        <v>10</v>
      </c>
      <c r="C21" s="32" t="s">
        <v>12</v>
      </c>
    </row>
    <row r="22" spans="1:3" ht="17.25" x14ac:dyDescent="0.25">
      <c r="A22" s="26" t="s">
        <v>43</v>
      </c>
      <c r="B22" s="52" t="s">
        <v>77</v>
      </c>
      <c r="C22" s="32" t="s">
        <v>12</v>
      </c>
    </row>
    <row r="23" spans="1:3" x14ac:dyDescent="0.25">
      <c r="A23" s="26" t="s">
        <v>49</v>
      </c>
      <c r="B23" s="52">
        <v>5</v>
      </c>
      <c r="C23" s="32" t="s">
        <v>12</v>
      </c>
    </row>
    <row r="24" spans="1:3" x14ac:dyDescent="0.25">
      <c r="A24" s="2" t="s">
        <v>46</v>
      </c>
    </row>
    <row r="25" spans="1:3" x14ac:dyDescent="0.25">
      <c r="A25" t="s">
        <v>50</v>
      </c>
      <c r="B25" s="32" t="s">
        <v>75</v>
      </c>
      <c r="C25" s="32" t="s">
        <v>85</v>
      </c>
    </row>
    <row r="26" spans="1:3" x14ac:dyDescent="0.25">
      <c r="A26" t="s">
        <v>51</v>
      </c>
      <c r="B26" s="32" t="s">
        <v>75</v>
      </c>
      <c r="C26" s="32" t="s">
        <v>12</v>
      </c>
    </row>
    <row r="27" spans="1:3" x14ac:dyDescent="0.25">
      <c r="A27" t="s">
        <v>52</v>
      </c>
      <c r="B27" s="32" t="s">
        <v>75</v>
      </c>
      <c r="C27" s="32" t="s">
        <v>12</v>
      </c>
    </row>
    <row r="28" spans="1:3" x14ac:dyDescent="0.25">
      <c r="A28" t="s">
        <v>76</v>
      </c>
      <c r="B28" s="32" t="s">
        <v>75</v>
      </c>
      <c r="C28" s="32" t="s">
        <v>12</v>
      </c>
    </row>
    <row r="29" spans="1:3" x14ac:dyDescent="0.25">
      <c r="A29" t="s">
        <v>53</v>
      </c>
      <c r="B29" s="32" t="s">
        <v>75</v>
      </c>
      <c r="C29" s="32" t="s">
        <v>12</v>
      </c>
    </row>
    <row r="30" spans="1:3" x14ac:dyDescent="0.25">
      <c r="A30" t="s">
        <v>54</v>
      </c>
      <c r="B30" s="32" t="s">
        <v>75</v>
      </c>
      <c r="C30" s="32" t="s">
        <v>85</v>
      </c>
    </row>
    <row r="31" spans="1:3" x14ac:dyDescent="0.25">
      <c r="A31" t="s">
        <v>55</v>
      </c>
      <c r="B31" s="32" t="s">
        <v>75</v>
      </c>
      <c r="C31" s="32" t="s">
        <v>12</v>
      </c>
    </row>
    <row r="32" spans="1:3" x14ac:dyDescent="0.25">
      <c r="A32" t="s">
        <v>56</v>
      </c>
      <c r="B32" s="32" t="s">
        <v>57</v>
      </c>
      <c r="C32" s="32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4"/>
  <sheetViews>
    <sheetView workbookViewId="0">
      <selection activeCell="N11" sqref="N11"/>
    </sheetView>
  </sheetViews>
  <sheetFormatPr defaultRowHeight="15" x14ac:dyDescent="0.25"/>
  <cols>
    <col min="1" max="1" width="11.28515625" style="27" customWidth="1"/>
    <col min="2" max="2" width="7.28515625" style="27" customWidth="1"/>
    <col min="3" max="3" width="9.28515625" style="27" customWidth="1"/>
    <col min="4" max="5" width="9.85546875" style="27" customWidth="1"/>
    <col min="6" max="6" width="9.140625" style="27"/>
    <col min="7" max="7" width="7.28515625" style="27" customWidth="1"/>
    <col min="8" max="8" width="6.42578125" style="27" customWidth="1"/>
    <col min="9" max="9" width="6.7109375" style="27" customWidth="1"/>
    <col min="10" max="11" width="9.42578125" style="27" customWidth="1"/>
    <col min="12" max="12" width="8.28515625" style="27" customWidth="1"/>
    <col min="13" max="13" width="7.85546875" style="27" customWidth="1"/>
    <col min="14" max="14" width="6.42578125" style="27" customWidth="1"/>
    <col min="15" max="15" width="6.7109375" style="27" customWidth="1"/>
    <col min="16" max="17" width="9.42578125" style="27" customWidth="1"/>
    <col min="18" max="18" width="8.28515625" style="27" customWidth="1"/>
    <col min="19" max="19" width="9.28515625" bestFit="1" customWidth="1"/>
    <col min="20" max="22" width="9.5703125" bestFit="1" customWidth="1"/>
  </cols>
  <sheetData>
    <row r="1" spans="1:24" s="3" customFormat="1" x14ac:dyDescent="0.25">
      <c r="A1" s="38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24" ht="18" customHeight="1" x14ac:dyDescent="0.25">
      <c r="A2" s="74" t="s">
        <v>1</v>
      </c>
      <c r="B2" s="74" t="s">
        <v>6</v>
      </c>
      <c r="C2" s="76" t="s">
        <v>19</v>
      </c>
      <c r="D2" s="76" t="s">
        <v>15</v>
      </c>
      <c r="E2" s="77" t="s">
        <v>14</v>
      </c>
      <c r="F2" s="70" t="s">
        <v>31</v>
      </c>
      <c r="G2" s="72" t="s">
        <v>32</v>
      </c>
      <c r="H2" s="72"/>
      <c r="I2" s="72"/>
      <c r="J2" s="72"/>
      <c r="K2" s="72"/>
      <c r="L2" s="73"/>
      <c r="M2" s="72" t="s">
        <v>64</v>
      </c>
      <c r="N2" s="72"/>
      <c r="O2" s="72"/>
      <c r="P2" s="72"/>
      <c r="Q2" s="72"/>
      <c r="R2" s="73"/>
      <c r="S2" s="67" t="s">
        <v>66</v>
      </c>
      <c r="T2" s="68"/>
      <c r="U2" s="68"/>
      <c r="V2" s="69"/>
    </row>
    <row r="3" spans="1:24" s="1" customFormat="1" ht="18" x14ac:dyDescent="0.25">
      <c r="A3" s="75"/>
      <c r="B3" s="75"/>
      <c r="C3" s="75"/>
      <c r="D3" s="75"/>
      <c r="E3" s="75"/>
      <c r="F3" s="71"/>
      <c r="G3" s="28" t="s">
        <v>11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16</v>
      </c>
      <c r="M3" s="9" t="s">
        <v>13</v>
      </c>
      <c r="N3" s="8" t="s">
        <v>7</v>
      </c>
      <c r="O3" s="8" t="s">
        <v>8</v>
      </c>
      <c r="P3" s="8" t="s">
        <v>9</v>
      </c>
      <c r="Q3" s="8" t="s">
        <v>10</v>
      </c>
      <c r="R3" s="8" t="s">
        <v>16</v>
      </c>
      <c r="S3" s="35" t="s">
        <v>17</v>
      </c>
      <c r="T3" s="36" t="s">
        <v>18</v>
      </c>
      <c r="U3" s="36" t="s">
        <v>80</v>
      </c>
      <c r="V3" s="33" t="s">
        <v>79</v>
      </c>
    </row>
    <row r="4" spans="1:24" x14ac:dyDescent="0.25">
      <c r="A4" s="10" t="s">
        <v>2</v>
      </c>
      <c r="B4" s="10">
        <v>0</v>
      </c>
      <c r="C4" s="10">
        <v>3.5</v>
      </c>
      <c r="D4" s="47">
        <v>41700000000</v>
      </c>
      <c r="E4" s="18">
        <v>0.73</v>
      </c>
      <c r="F4" s="16">
        <v>111</v>
      </c>
      <c r="G4" s="49" t="s">
        <v>86</v>
      </c>
      <c r="H4" s="7">
        <v>47.3</v>
      </c>
      <c r="I4" s="15">
        <v>2.9</v>
      </c>
      <c r="J4" s="81">
        <v>0.39300000000000002</v>
      </c>
      <c r="K4" s="79">
        <v>0.01</v>
      </c>
      <c r="L4" s="31">
        <f>J4*6.022E+23/$C4/$E4^2/$D4^2</f>
        <v>72.970517630138303</v>
      </c>
      <c r="M4" s="23">
        <v>190</v>
      </c>
      <c r="N4" s="20">
        <v>48.8</v>
      </c>
      <c r="O4" s="20">
        <v>2.4</v>
      </c>
      <c r="P4" s="13">
        <v>0.39200000000000002</v>
      </c>
      <c r="Q4" s="4">
        <v>7.0000000000000001E-3</v>
      </c>
      <c r="R4" s="31">
        <f>P4*6.022E+23/$C4/$E4^2/$D4^2</f>
        <v>72.78484201275883</v>
      </c>
      <c r="S4" s="16" t="s">
        <v>12</v>
      </c>
      <c r="T4" s="16" t="s">
        <v>12</v>
      </c>
      <c r="U4" s="16" t="s">
        <v>12</v>
      </c>
      <c r="V4" s="16" t="s">
        <v>12</v>
      </c>
    </row>
    <row r="5" spans="1:24" x14ac:dyDescent="0.25">
      <c r="A5" s="11" t="s">
        <v>3</v>
      </c>
      <c r="B5" s="11">
        <v>0.2</v>
      </c>
      <c r="C5" s="11">
        <v>3.5</v>
      </c>
      <c r="D5" s="47">
        <v>30700000000.000004</v>
      </c>
      <c r="E5" s="18">
        <v>0.73</v>
      </c>
      <c r="F5" s="16">
        <v>111</v>
      </c>
      <c r="G5" s="50" t="s">
        <v>87</v>
      </c>
      <c r="H5" s="4">
        <v>41</v>
      </c>
      <c r="I5" s="16">
        <v>4</v>
      </c>
      <c r="J5" s="18">
        <v>0.18099999999999999</v>
      </c>
      <c r="K5" s="79">
        <v>7.0000000000000001E-3</v>
      </c>
      <c r="L5" s="31">
        <f>J5*6.022E+23/$C5/$E5^2/$D5^2</f>
        <v>62.005299630985832</v>
      </c>
      <c r="M5" s="24">
        <v>190</v>
      </c>
      <c r="N5" s="24">
        <v>46</v>
      </c>
      <c r="O5" s="24">
        <v>5</v>
      </c>
      <c r="P5" s="14">
        <v>0.186</v>
      </c>
      <c r="Q5" s="5">
        <v>6.0000000000000001E-3</v>
      </c>
      <c r="R5" s="31">
        <f t="shared" ref="R5:R8" si="0">P5*6.022E+23/$C5/$E5^2/$D5^2</f>
        <v>63.718153211952284</v>
      </c>
      <c r="S5" s="16" t="s">
        <v>12</v>
      </c>
      <c r="T5" s="16" t="s">
        <v>12</v>
      </c>
      <c r="U5" s="16" t="s">
        <v>12</v>
      </c>
      <c r="V5" s="16" t="s">
        <v>12</v>
      </c>
    </row>
    <row r="6" spans="1:24" x14ac:dyDescent="0.25">
      <c r="A6" s="11" t="s">
        <v>4</v>
      </c>
      <c r="B6" s="11">
        <v>0.42</v>
      </c>
      <c r="C6" s="11">
        <v>3.5</v>
      </c>
      <c r="D6" s="47">
        <v>18600000000</v>
      </c>
      <c r="E6" s="18">
        <v>0.73</v>
      </c>
      <c r="F6" s="16">
        <v>111</v>
      </c>
      <c r="G6" s="50" t="s">
        <v>88</v>
      </c>
      <c r="H6" s="4">
        <v>30</v>
      </c>
      <c r="I6" s="16">
        <v>3</v>
      </c>
      <c r="J6" s="16">
        <v>6.1699999999999998E-2</v>
      </c>
      <c r="K6" s="4">
        <v>2.7000000000000001E-3</v>
      </c>
      <c r="L6" s="31">
        <f>J6*6.022E+23/$C6/$E6^2/$D6^2</f>
        <v>57.581935959704794</v>
      </c>
      <c r="M6" s="24">
        <v>110</v>
      </c>
      <c r="N6" s="24">
        <v>29</v>
      </c>
      <c r="O6" s="24">
        <v>5</v>
      </c>
      <c r="P6" s="16">
        <v>6.0100000000000001E-2</v>
      </c>
      <c r="Q6" s="4">
        <v>2.8E-3</v>
      </c>
      <c r="R6" s="31">
        <f t="shared" si="0"/>
        <v>56.088725302727042</v>
      </c>
      <c r="S6" s="16" t="s">
        <v>12</v>
      </c>
      <c r="T6" s="16" t="s">
        <v>12</v>
      </c>
      <c r="U6" s="16" t="s">
        <v>12</v>
      </c>
      <c r="V6" s="16" t="s">
        <v>12</v>
      </c>
    </row>
    <row r="7" spans="1:24" x14ac:dyDescent="0.25">
      <c r="A7" s="11" t="s">
        <v>78</v>
      </c>
      <c r="B7" s="11">
        <v>0.8</v>
      </c>
      <c r="C7" s="11">
        <v>3.5</v>
      </c>
      <c r="D7" s="47">
        <v>8700000000</v>
      </c>
      <c r="E7" s="18">
        <v>0.73</v>
      </c>
      <c r="F7" s="16">
        <v>111</v>
      </c>
      <c r="G7" s="50" t="s">
        <v>89</v>
      </c>
      <c r="H7" s="4">
        <v>-25</v>
      </c>
      <c r="I7" s="16">
        <v>18</v>
      </c>
      <c r="J7" s="16">
        <v>2.92E-2</v>
      </c>
      <c r="K7" s="5">
        <v>3.0000000000000001E-3</v>
      </c>
      <c r="L7" s="31">
        <f>J7*6.022E+23/$C7/$E7^2/$D7^2</f>
        <v>124.55791583705191</v>
      </c>
      <c r="M7" s="24">
        <v>150</v>
      </c>
      <c r="N7" s="21">
        <v>17</v>
      </c>
      <c r="O7" s="21">
        <v>13.9</v>
      </c>
      <c r="P7" s="16">
        <v>2.9600000000000001E-2</v>
      </c>
      <c r="Q7" s="5">
        <v>2.8999999999999998E-3</v>
      </c>
      <c r="R7" s="31">
        <f t="shared" si="0"/>
        <v>126.26418865673755</v>
      </c>
      <c r="S7" s="16" t="s">
        <v>12</v>
      </c>
      <c r="T7" s="16" t="s">
        <v>12</v>
      </c>
      <c r="U7" s="16" t="s">
        <v>12</v>
      </c>
      <c r="V7" s="16" t="s">
        <v>12</v>
      </c>
    </row>
    <row r="8" spans="1:24" x14ac:dyDescent="0.25">
      <c r="A8" s="11" t="s">
        <v>5</v>
      </c>
      <c r="B8" s="11">
        <v>1</v>
      </c>
      <c r="C8" s="11">
        <v>3.5</v>
      </c>
      <c r="D8" s="47">
        <v>13200000000</v>
      </c>
      <c r="E8" s="18">
        <v>0.73</v>
      </c>
      <c r="F8" s="16">
        <v>111</v>
      </c>
      <c r="G8" s="50" t="s">
        <v>90</v>
      </c>
      <c r="H8" s="4">
        <v>42.5</v>
      </c>
      <c r="I8" s="16">
        <v>1.1000000000000001</v>
      </c>
      <c r="J8" s="16">
        <v>0.2036</v>
      </c>
      <c r="K8" s="5">
        <v>2.2000000000000001E-3</v>
      </c>
      <c r="L8" s="31">
        <f>J8*6.022E+23/$C8/$E8^2/$D8^2</f>
        <v>377.27401841426308</v>
      </c>
      <c r="M8" s="24">
        <v>190</v>
      </c>
      <c r="N8" s="21">
        <v>45.5</v>
      </c>
      <c r="O8" s="21">
        <v>1</v>
      </c>
      <c r="P8" s="16">
        <v>0.2072</v>
      </c>
      <c r="Q8" s="5">
        <v>1.8E-3</v>
      </c>
      <c r="R8" s="31">
        <f t="shared" si="0"/>
        <v>383.94487532139158</v>
      </c>
      <c r="S8" s="16" t="s">
        <v>12</v>
      </c>
      <c r="T8" s="16" t="s">
        <v>12</v>
      </c>
      <c r="U8" s="16" t="s">
        <v>12</v>
      </c>
      <c r="V8" s="16" t="s">
        <v>12</v>
      </c>
    </row>
    <row r="9" spans="1:24" x14ac:dyDescent="0.25">
      <c r="A9" s="11"/>
      <c r="B9" s="11"/>
      <c r="C9" s="11"/>
      <c r="D9" s="47"/>
      <c r="E9" s="18"/>
      <c r="F9" s="16"/>
      <c r="G9" s="50"/>
      <c r="H9" s="4"/>
      <c r="I9" s="16"/>
      <c r="J9" s="16"/>
      <c r="K9" s="5"/>
      <c r="L9" s="5"/>
      <c r="M9" s="24"/>
      <c r="N9" s="21"/>
      <c r="O9" s="21"/>
      <c r="P9" s="16"/>
      <c r="Q9" s="5"/>
      <c r="R9" s="5"/>
      <c r="S9" s="34"/>
      <c r="T9" s="34"/>
      <c r="U9" s="34"/>
      <c r="V9" s="34"/>
    </row>
    <row r="10" spans="1:24" s="26" customFormat="1" x14ac:dyDescent="0.25">
      <c r="A10" s="12" t="s">
        <v>65</v>
      </c>
      <c r="B10" s="12" t="s">
        <v>12</v>
      </c>
      <c r="C10" s="12">
        <v>3.5</v>
      </c>
      <c r="D10" s="48">
        <v>29650000000</v>
      </c>
      <c r="E10" s="19">
        <v>0.73</v>
      </c>
      <c r="F10" s="17">
        <v>111</v>
      </c>
      <c r="G10" s="51" t="s">
        <v>91</v>
      </c>
      <c r="H10" s="6">
        <v>49.7</v>
      </c>
      <c r="I10" s="17">
        <v>1.1000000000000001</v>
      </c>
      <c r="J10" s="17">
        <v>0.22570000000000001</v>
      </c>
      <c r="K10" s="6">
        <v>2.5000000000000001E-3</v>
      </c>
      <c r="L10" s="25">
        <f>J10*6.022E+23/$C10/$E10^2/$D10^2</f>
        <v>82.891338067950784</v>
      </c>
      <c r="M10" s="25">
        <v>190</v>
      </c>
      <c r="N10" s="22">
        <v>52.2</v>
      </c>
      <c r="O10" s="22">
        <v>0.5</v>
      </c>
      <c r="P10" s="29">
        <v>0.2276</v>
      </c>
      <c r="Q10" s="30">
        <v>1.4E-3</v>
      </c>
      <c r="R10" s="25">
        <f>P10*6.022E+23/$C10/$E10^2/$D10^2</f>
        <v>83.589138432723075</v>
      </c>
      <c r="S10" s="37">
        <v>7.6879999999999996E-5</v>
      </c>
      <c r="T10" s="37">
        <v>256800</v>
      </c>
      <c r="U10" s="37">
        <v>149700</v>
      </c>
      <c r="V10" s="25">
        <f>0.001*1E-24/E10*6.022E+23*U10</f>
        <v>123.49224657534246</v>
      </c>
      <c r="W10"/>
      <c r="X10"/>
    </row>
    <row r="11" spans="1:24" x14ac:dyDescent="0.25">
      <c r="A11" s="32"/>
      <c r="X11" s="55"/>
    </row>
    <row r="12" spans="1:24" s="55" customFormat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/>
      <c r="T12"/>
      <c r="U12"/>
      <c r="V12"/>
      <c r="W12"/>
    </row>
    <row r="13" spans="1:24" s="55" customFormat="1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/>
      <c r="T13"/>
      <c r="U13"/>
      <c r="V13"/>
      <c r="W13"/>
      <c r="X13"/>
    </row>
    <row r="14" spans="1:24" x14ac:dyDescent="0.25">
      <c r="C14" s="65"/>
      <c r="D14" s="65"/>
      <c r="E14" s="65"/>
      <c r="F14" s="65"/>
      <c r="G14" s="65"/>
      <c r="H14" s="65"/>
      <c r="I14" s="65"/>
      <c r="J14" s="65"/>
      <c r="K14" s="65"/>
      <c r="L14" s="65"/>
    </row>
    <row r="15" spans="1:24" x14ac:dyDescent="0.25">
      <c r="C15" s="65"/>
      <c r="D15" s="65"/>
      <c r="E15" s="65"/>
      <c r="F15" s="65"/>
      <c r="G15" s="65"/>
      <c r="H15" s="65"/>
      <c r="I15" s="65"/>
      <c r="J15" s="65"/>
      <c r="K15" s="65"/>
      <c r="L15" s="65"/>
    </row>
    <row r="16" spans="1:24" x14ac:dyDescent="0.25">
      <c r="C16" s="65"/>
      <c r="D16" s="65"/>
      <c r="E16" s="80"/>
      <c r="F16" s="65"/>
      <c r="G16" s="65"/>
      <c r="H16" s="65"/>
      <c r="I16" s="65"/>
      <c r="J16" s="66"/>
      <c r="K16" s="65"/>
      <c r="L16" s="65"/>
    </row>
    <row r="17" spans="3:12" x14ac:dyDescent="0.25">
      <c r="C17" s="65"/>
      <c r="D17" s="65"/>
      <c r="E17" s="80"/>
      <c r="F17" s="65"/>
      <c r="G17" s="65"/>
      <c r="H17" s="65"/>
      <c r="I17" s="65"/>
      <c r="J17" s="66"/>
      <c r="K17" s="65"/>
      <c r="L17" s="65"/>
    </row>
    <row r="18" spans="3:12" x14ac:dyDescent="0.25">
      <c r="C18" s="65"/>
      <c r="D18" s="65"/>
      <c r="E18" s="80"/>
      <c r="F18" s="65"/>
      <c r="G18" s="65"/>
      <c r="H18" s="65"/>
      <c r="I18" s="65"/>
      <c r="J18" s="66"/>
      <c r="K18" s="65"/>
      <c r="L18" s="65"/>
    </row>
    <row r="19" spans="3:12" x14ac:dyDescent="0.25">
      <c r="C19" s="65"/>
      <c r="D19" s="65"/>
      <c r="E19" s="80"/>
      <c r="F19" s="65"/>
      <c r="G19" s="65"/>
      <c r="H19" s="65"/>
      <c r="I19" s="65"/>
      <c r="J19" s="66"/>
      <c r="K19" s="65"/>
      <c r="L19" s="65"/>
    </row>
    <row r="20" spans="3:12" x14ac:dyDescent="0.25">
      <c r="C20" s="65"/>
      <c r="D20" s="65"/>
      <c r="E20" s="80"/>
      <c r="F20" s="65"/>
      <c r="G20" s="65"/>
      <c r="H20" s="65"/>
      <c r="I20" s="65"/>
      <c r="J20" s="66"/>
      <c r="K20" s="65"/>
      <c r="L20" s="65"/>
    </row>
    <row r="21" spans="3:12" x14ac:dyDescent="0.25">
      <c r="C21" s="65"/>
      <c r="D21" s="65"/>
      <c r="E21" s="65"/>
      <c r="F21" s="65"/>
      <c r="G21" s="65"/>
      <c r="H21" s="65"/>
      <c r="I21" s="65"/>
      <c r="J21" s="65"/>
      <c r="K21" s="65"/>
      <c r="L21" s="65"/>
    </row>
    <row r="22" spans="3:12" x14ac:dyDescent="0.25">
      <c r="C22" s="65"/>
      <c r="D22" s="65"/>
      <c r="E22" s="65"/>
      <c r="F22" s="65"/>
      <c r="G22" s="65"/>
      <c r="H22" s="65"/>
      <c r="I22" s="65"/>
      <c r="J22" s="65"/>
      <c r="K22" s="65"/>
      <c r="L22" s="65"/>
    </row>
    <row r="23" spans="3:12" x14ac:dyDescent="0.25">
      <c r="C23" s="65"/>
      <c r="D23" s="65"/>
      <c r="E23" s="65"/>
      <c r="F23" s="65"/>
      <c r="G23" s="65"/>
      <c r="H23" s="65"/>
      <c r="I23" s="65"/>
      <c r="J23" s="65"/>
      <c r="K23" s="65"/>
      <c r="L23" s="65"/>
    </row>
    <row r="24" spans="3:12" x14ac:dyDescent="0.25">
      <c r="C24" s="65"/>
      <c r="D24" s="65"/>
      <c r="E24" s="65"/>
      <c r="F24" s="65"/>
      <c r="G24" s="65"/>
      <c r="H24" s="65"/>
      <c r="I24" s="65"/>
      <c r="J24" s="65"/>
      <c r="K24" s="65"/>
      <c r="L24" s="65"/>
    </row>
  </sheetData>
  <mergeCells count="9">
    <mergeCell ref="S2:V2"/>
    <mergeCell ref="F2:F3"/>
    <mergeCell ref="G2:L2"/>
    <mergeCell ref="A2:A3"/>
    <mergeCell ref="B2:B3"/>
    <mergeCell ref="C2:C3"/>
    <mergeCell ref="D2:D3"/>
    <mergeCell ref="M2:R2"/>
    <mergeCell ref="E2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topLeftCell="A16" workbookViewId="0">
      <selection activeCell="H13" sqref="H13"/>
    </sheetView>
  </sheetViews>
  <sheetFormatPr defaultRowHeight="15" x14ac:dyDescent="0.25"/>
  <cols>
    <col min="1" max="1" width="9.140625" style="26"/>
    <col min="3" max="3" width="10" customWidth="1"/>
    <col min="8" max="8" width="9.140625" style="27"/>
  </cols>
  <sheetData>
    <row r="1" spans="1:12" x14ac:dyDescent="0.25">
      <c r="A1" s="2" t="s">
        <v>22</v>
      </c>
    </row>
    <row r="2" spans="1:12" ht="35.25" x14ac:dyDescent="0.25">
      <c r="A2" s="33" t="s">
        <v>0</v>
      </c>
      <c r="B2" s="43" t="s">
        <v>24</v>
      </c>
      <c r="C2" s="44" t="s">
        <v>21</v>
      </c>
      <c r="D2" s="43" t="s">
        <v>23</v>
      </c>
      <c r="E2" s="45" t="s">
        <v>25</v>
      </c>
    </row>
    <row r="3" spans="1:12" ht="18.75" x14ac:dyDescent="0.35">
      <c r="A3" s="10">
        <f>'Structural parameters'!B4</f>
        <v>0</v>
      </c>
      <c r="B3" s="10">
        <f>'Structural parameters'!J4/'Structural parameters'!C4*1000</f>
        <v>112.28571428571429</v>
      </c>
      <c r="C3" s="10">
        <f>'Structural parameters'!K4/'Structural parameters'!C4*1000</f>
        <v>2.8571428571428572</v>
      </c>
      <c r="D3" s="10">
        <f>$H$4*A3^2+$H$5*A3+$H$5^2/4/$H$4</f>
        <v>115.1995421308832</v>
      </c>
      <c r="E3" s="10">
        <f>(B3-D3)^2/C3^2</f>
        <v>1.0400731071320075</v>
      </c>
      <c r="G3" s="41" t="s">
        <v>28</v>
      </c>
      <c r="H3" s="39">
        <f>AVERAGE(E3:E6)</f>
        <v>6.9475810525813717</v>
      </c>
      <c r="J3" t="s">
        <v>70</v>
      </c>
    </row>
    <row r="4" spans="1:12" x14ac:dyDescent="0.25">
      <c r="A4" s="11">
        <f>'Structural parameters'!B5</f>
        <v>0.2</v>
      </c>
      <c r="B4" s="11">
        <f>'Structural parameters'!J5/'Structural parameters'!C5*1000</f>
        <v>51.714285714285715</v>
      </c>
      <c r="C4" s="11">
        <f>'Structural parameters'!K5/'Structural parameters'!C5*1000</f>
        <v>2</v>
      </c>
      <c r="D4" s="11">
        <f>$H$4*A4^2+$H$5*A4+$H$5^2/4/$H$4</f>
        <v>55.444653285037617</v>
      </c>
      <c r="E4" s="11">
        <f t="shared" ref="E4:E7" si="0">(B4-D4)^2/C4^2</f>
        <v>3.4789105532293614</v>
      </c>
      <c r="G4" s="42" t="s">
        <v>29</v>
      </c>
      <c r="H4" s="46">
        <v>270.10730280306137</v>
      </c>
      <c r="J4" t="s">
        <v>71</v>
      </c>
    </row>
    <row r="5" spans="1:12" x14ac:dyDescent="0.25">
      <c r="A5" s="11">
        <f>'Structural parameters'!B6</f>
        <v>0.42</v>
      </c>
      <c r="B5" s="11">
        <f>'Structural parameters'!J6/'Structural parameters'!C6*1000</f>
        <v>17.628571428571426</v>
      </c>
      <c r="C5" s="11">
        <f>'Structural parameters'!K6/'Structural parameters'!C6*1000</f>
        <v>0.77142857142857146</v>
      </c>
      <c r="D5" s="11">
        <f>$H$4*A5^2+$H$5*A5+$H$5^2/4/$H$4</f>
        <v>14.672190333610359</v>
      </c>
      <c r="E5" s="11">
        <f t="shared" si="0"/>
        <v>14.686874820079446</v>
      </c>
      <c r="G5" s="42" t="s">
        <v>26</v>
      </c>
      <c r="H5" s="46">
        <v>-352.79590478984016</v>
      </c>
      <c r="J5" t="s">
        <v>27</v>
      </c>
    </row>
    <row r="6" spans="1:12" x14ac:dyDescent="0.25">
      <c r="A6" s="11">
        <f>'Structural parameters'!B7</f>
        <v>0.8</v>
      </c>
      <c r="B6" s="11">
        <f>'Structural parameters'!J7/'Structural parameters'!C7*1000</f>
        <v>8.3428571428571434</v>
      </c>
      <c r="C6" s="11">
        <f>'Structural parameters'!K7/'Structural parameters'!C7*1000</f>
        <v>0.85714285714285721</v>
      </c>
      <c r="D6" s="11">
        <f>$H$4*A6^2+$H$5*A6+$H$5^2/4/$H$4</f>
        <v>5.8314920929703646</v>
      </c>
      <c r="E6" s="11">
        <f t="shared" si="0"/>
        <v>8.5844657298846752</v>
      </c>
      <c r="G6" s="42" t="s">
        <v>30</v>
      </c>
      <c r="H6" s="40">
        <f>H5/2/H4</f>
        <v>-0.65306620948169636</v>
      </c>
    </row>
    <row r="7" spans="1:12" x14ac:dyDescent="0.25">
      <c r="A7" s="12">
        <f>'Structural parameters'!B8</f>
        <v>1</v>
      </c>
      <c r="B7" s="12">
        <f>'Structural parameters'!J8/'Structural parameters'!C8*1000</f>
        <v>58.171428571428578</v>
      </c>
      <c r="C7" s="12">
        <f>'Structural parameters'!K8/'Structural parameters'!C8*1000</f>
        <v>0.62857142857142867</v>
      </c>
      <c r="D7" s="12">
        <f>$H$4*A7^2+$H$5*A7+$H$5^2/4/$H$4</f>
        <v>32.51094014410441</v>
      </c>
      <c r="E7" s="12">
        <f t="shared" si="0"/>
        <v>1666.5585046545987</v>
      </c>
    </row>
    <row r="10" spans="1:12" x14ac:dyDescent="0.25">
      <c r="A10" s="2" t="s">
        <v>63</v>
      </c>
      <c r="B10" s="26"/>
      <c r="C10" s="26"/>
      <c r="D10" s="26"/>
      <c r="E10" s="26"/>
      <c r="F10" s="26"/>
      <c r="G10" s="26"/>
      <c r="I10" s="26"/>
      <c r="J10" s="26"/>
      <c r="K10" s="26"/>
      <c r="L10" s="26"/>
    </row>
    <row r="11" spans="1:12" ht="35.25" x14ac:dyDescent="0.25">
      <c r="A11" s="33" t="s">
        <v>0</v>
      </c>
      <c r="B11" s="43" t="s">
        <v>24</v>
      </c>
      <c r="C11" s="44" t="s">
        <v>21</v>
      </c>
      <c r="D11" s="43" t="s">
        <v>23</v>
      </c>
      <c r="E11" s="45" t="s">
        <v>25</v>
      </c>
      <c r="F11" s="26"/>
      <c r="G11" s="26"/>
      <c r="I11" s="26"/>
      <c r="J11" s="26"/>
      <c r="K11" s="26"/>
      <c r="L11" s="26"/>
    </row>
    <row r="12" spans="1:12" ht="18.75" x14ac:dyDescent="0.35">
      <c r="A12" s="10">
        <f>'Structural parameters'!B4</f>
        <v>0</v>
      </c>
      <c r="B12" s="10">
        <f>'Structural parameters'!P4/'Structural parameters'!C4*1000</f>
        <v>112</v>
      </c>
      <c r="C12" s="10">
        <f>'Structural parameters'!Q4/'Structural parameters'!C4*1000</f>
        <v>2</v>
      </c>
      <c r="D12" s="10">
        <f>$H$13*A12^2+$H$14*A12+$H$14^2/4/$H$13</f>
        <v>114.07890172862659</v>
      </c>
      <c r="E12" s="10">
        <f>(B12-D12)^2/C12^2</f>
        <v>1.0804580993216564</v>
      </c>
      <c r="F12" s="26"/>
      <c r="G12" s="41" t="s">
        <v>28</v>
      </c>
      <c r="H12" s="39">
        <f>AVERAGE(E12:E15)</f>
        <v>5.7885194098886226</v>
      </c>
      <c r="I12" s="26"/>
      <c r="J12" s="55" t="s">
        <v>70</v>
      </c>
      <c r="K12" s="26"/>
      <c r="L12" s="26"/>
    </row>
    <row r="13" spans="1:12" x14ac:dyDescent="0.25">
      <c r="A13" s="11">
        <f>'Structural parameters'!B5</f>
        <v>0.2</v>
      </c>
      <c r="B13" s="11">
        <f>'Structural parameters'!P5/'Structural parameters'!C5*1000</f>
        <v>53.142857142857146</v>
      </c>
      <c r="C13" s="11">
        <f>'Structural parameters'!Q5/'Structural parameters'!C5*1000</f>
        <v>1.7142857142857144</v>
      </c>
      <c r="D13" s="11">
        <f t="shared" ref="D13:D16" si="1">$H$13*A13^2+$H$14*A13+$H$14^2/4/$H$13</f>
        <v>54.602059214238267</v>
      </c>
      <c r="E13" s="11">
        <f t="shared" ref="E13:E16" si="2">(B13-D13)^2/C13^2</f>
        <v>0.72454349702100496</v>
      </c>
      <c r="F13" s="26"/>
      <c r="G13" s="42" t="s">
        <v>29</v>
      </c>
      <c r="H13" s="46">
        <v>270.84139117808979</v>
      </c>
      <c r="I13" s="26"/>
      <c r="J13" s="55" t="s">
        <v>71</v>
      </c>
      <c r="K13" s="26"/>
      <c r="L13" s="26"/>
    </row>
    <row r="14" spans="1:12" x14ac:dyDescent="0.25">
      <c r="A14" s="11">
        <f>'Structural parameters'!B6</f>
        <v>0.42</v>
      </c>
      <c r="B14" s="11">
        <f>'Structural parameters'!P6/'Structural parameters'!C6*1000</f>
        <v>17.171428571428571</v>
      </c>
      <c r="C14" s="11">
        <f>'Structural parameters'!Q6/'Structural parameters'!C6*1000</f>
        <v>0.8</v>
      </c>
      <c r="D14" s="11">
        <f t="shared" si="1"/>
        <v>14.203276993266613</v>
      </c>
      <c r="E14" s="11">
        <f t="shared" si="2"/>
        <v>13.765505923352064</v>
      </c>
      <c r="F14" s="26"/>
      <c r="G14" s="42" t="s">
        <v>26</v>
      </c>
      <c r="H14" s="46">
        <v>-351.55249080755959</v>
      </c>
      <c r="I14" s="26"/>
      <c r="J14" s="26" t="s">
        <v>27</v>
      </c>
      <c r="K14" s="26"/>
      <c r="L14" s="26"/>
    </row>
    <row r="15" spans="1:12" x14ac:dyDescent="0.25">
      <c r="A15" s="11">
        <f>'Structural parameters'!B7</f>
        <v>0.8</v>
      </c>
      <c r="B15" s="11">
        <f>'Structural parameters'!P7/'Structural parameters'!C7*1000</f>
        <v>8.4571428571428573</v>
      </c>
      <c r="C15" s="11">
        <f>'Structural parameters'!Q7/'Structural parameters'!C7*1000</f>
        <v>0.82857142857142851</v>
      </c>
      <c r="D15" s="11">
        <f t="shared" si="1"/>
        <v>6.1753994365564324</v>
      </c>
      <c r="E15" s="11">
        <f t="shared" si="2"/>
        <v>7.5835701198597656</v>
      </c>
      <c r="F15" s="26"/>
      <c r="G15" s="42" t="s">
        <v>30</v>
      </c>
      <c r="H15" s="40">
        <f>H14/2/H13</f>
        <v>-0.64900067393391658</v>
      </c>
      <c r="I15" s="26"/>
      <c r="J15" s="26"/>
      <c r="K15" s="26"/>
      <c r="L15" s="26"/>
    </row>
    <row r="16" spans="1:12" x14ac:dyDescent="0.25">
      <c r="A16" s="12">
        <f>'Structural parameters'!B8</f>
        <v>1</v>
      </c>
      <c r="B16" s="12">
        <f>'Structural parameters'!P8/'Structural parameters'!C8*1000</f>
        <v>59.199999999999996</v>
      </c>
      <c r="C16" s="12">
        <f>'Structural parameters'!Q8/'Structural parameters'!C8*1000</f>
        <v>0.51428571428571435</v>
      </c>
      <c r="D16" s="12">
        <f t="shared" si="1"/>
        <v>33.367802099156791</v>
      </c>
      <c r="E16" s="12">
        <f t="shared" si="2"/>
        <v>2522.9799360361167</v>
      </c>
      <c r="F16" s="26"/>
      <c r="I16" s="26"/>
      <c r="J16" s="26"/>
      <c r="K16" s="26"/>
      <c r="L16" s="2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tabSelected="1" workbookViewId="0">
      <selection activeCell="D11" sqref="D11"/>
    </sheetView>
  </sheetViews>
  <sheetFormatPr defaultRowHeight="15" x14ac:dyDescent="0.25"/>
  <sheetData>
    <row r="1" spans="1:10" x14ac:dyDescent="0.25">
      <c r="A1" s="2" t="s">
        <v>62</v>
      </c>
      <c r="G1" s="57"/>
      <c r="H1" s="57"/>
      <c r="I1" s="57"/>
      <c r="J1" s="57"/>
    </row>
    <row r="2" spans="1:10" ht="18.75" x14ac:dyDescent="0.25">
      <c r="A2" s="60" t="s">
        <v>61</v>
      </c>
      <c r="B2" s="61" t="s">
        <v>67</v>
      </c>
      <c r="C2" s="61" t="s">
        <v>68</v>
      </c>
      <c r="D2" s="61" t="s">
        <v>69</v>
      </c>
      <c r="G2" s="58"/>
      <c r="H2" s="58"/>
      <c r="I2" s="58"/>
      <c r="J2" s="57"/>
    </row>
    <row r="3" spans="1:10" x14ac:dyDescent="0.25">
      <c r="A3" s="62">
        <v>0.24</v>
      </c>
      <c r="B3" s="62">
        <v>2381.4</v>
      </c>
      <c r="C3" s="62">
        <v>234.2</v>
      </c>
      <c r="D3" s="62">
        <v>2015</v>
      </c>
      <c r="G3" s="59"/>
      <c r="H3" s="56"/>
      <c r="I3" s="56"/>
      <c r="J3" s="57"/>
    </row>
    <row r="4" spans="1:10" x14ac:dyDescent="0.25">
      <c r="A4" s="63">
        <v>0.32500000000000001</v>
      </c>
      <c r="B4" s="63">
        <v>2116</v>
      </c>
      <c r="C4" s="63">
        <v>460</v>
      </c>
      <c r="D4" s="63">
        <v>1936.7</v>
      </c>
      <c r="G4" s="59"/>
      <c r="H4" s="56"/>
      <c r="I4" s="56"/>
      <c r="J4" s="57"/>
    </row>
    <row r="5" spans="1:10" x14ac:dyDescent="0.25">
      <c r="A5" s="63">
        <v>0.56000000000000005</v>
      </c>
      <c r="B5" s="63">
        <v>841</v>
      </c>
      <c r="C5" s="63">
        <v>290</v>
      </c>
      <c r="D5" s="63">
        <v>1582</v>
      </c>
      <c r="G5" s="59"/>
      <c r="H5" s="56"/>
      <c r="I5" s="56"/>
      <c r="J5" s="57"/>
    </row>
    <row r="6" spans="1:10" x14ac:dyDescent="0.25">
      <c r="A6" s="63">
        <v>1.143</v>
      </c>
      <c r="B6" s="63">
        <v>289</v>
      </c>
      <c r="C6" s="63">
        <v>476</v>
      </c>
      <c r="D6" s="63">
        <v>-191.5</v>
      </c>
      <c r="G6" s="59"/>
      <c r="H6" s="56"/>
      <c r="I6" s="56"/>
      <c r="J6" s="57"/>
    </row>
    <row r="7" spans="1:10" x14ac:dyDescent="0.25">
      <c r="A7" s="64">
        <v>-0.75700000000000001</v>
      </c>
      <c r="B7" s="64"/>
      <c r="C7" s="64"/>
      <c r="D7" s="64">
        <v>902.9</v>
      </c>
      <c r="G7" s="59"/>
      <c r="H7" s="56"/>
      <c r="I7" s="56"/>
      <c r="J7" s="57"/>
    </row>
    <row r="8" spans="1:10" s="55" customFormat="1" x14ac:dyDescent="0.25">
      <c r="A8" s="56"/>
      <c r="B8" s="56"/>
      <c r="C8" s="56"/>
      <c r="D8" s="56"/>
      <c r="G8" s="59"/>
      <c r="H8" s="56"/>
      <c r="I8" s="56"/>
      <c r="J8" s="57"/>
    </row>
    <row r="9" spans="1:10" x14ac:dyDescent="0.25">
      <c r="A9" s="57"/>
      <c r="B9" s="57"/>
      <c r="C9" s="57"/>
      <c r="D9" s="57"/>
      <c r="E9" s="57"/>
      <c r="G9" s="59"/>
      <c r="H9" s="56"/>
      <c r="I9" s="56"/>
      <c r="J9" s="57"/>
    </row>
    <row r="10" spans="1:10" x14ac:dyDescent="0.25">
      <c r="A10" s="58"/>
      <c r="B10" s="58"/>
      <c r="C10" s="58"/>
      <c r="D10" s="57"/>
      <c r="E10" s="57"/>
      <c r="G10" s="57"/>
      <c r="H10" s="57"/>
      <c r="I10" s="57"/>
      <c r="J10" s="57"/>
    </row>
    <row r="11" spans="1:10" x14ac:dyDescent="0.25">
      <c r="A11" s="59"/>
      <c r="B11" s="56"/>
      <c r="C11" s="56"/>
      <c r="D11" s="57"/>
      <c r="E11" s="57"/>
      <c r="G11" s="57"/>
      <c r="H11" s="57"/>
      <c r="I11" s="57"/>
      <c r="J11" s="57"/>
    </row>
    <row r="12" spans="1:10" x14ac:dyDescent="0.25">
      <c r="A12" s="78"/>
      <c r="B12" s="78"/>
      <c r="C12" s="78"/>
      <c r="D12" s="57"/>
      <c r="E12" s="57"/>
      <c r="G12" s="57"/>
      <c r="H12" s="57"/>
      <c r="I12" s="57"/>
      <c r="J12" s="57"/>
    </row>
    <row r="13" spans="1:10" x14ac:dyDescent="0.25">
      <c r="A13" s="59"/>
      <c r="B13" s="56"/>
      <c r="C13" s="56"/>
      <c r="D13" s="57"/>
      <c r="E13" s="57"/>
      <c r="G13" s="57"/>
      <c r="H13" s="57"/>
      <c r="I13" s="57"/>
      <c r="J13" s="57"/>
    </row>
    <row r="14" spans="1:10" x14ac:dyDescent="0.25">
      <c r="A14" s="59"/>
      <c r="B14" s="56"/>
      <c r="C14" s="56"/>
      <c r="D14" s="57"/>
      <c r="E14" s="57"/>
    </row>
    <row r="15" spans="1:10" x14ac:dyDescent="0.25">
      <c r="A15" s="59"/>
      <c r="B15" s="56"/>
      <c r="C15" s="56"/>
      <c r="D15" s="57"/>
      <c r="E15" s="57"/>
    </row>
    <row r="16" spans="1:10" x14ac:dyDescent="0.25">
      <c r="A16" s="78"/>
      <c r="B16" s="78"/>
      <c r="C16" s="78"/>
      <c r="D16" s="57"/>
      <c r="E16" s="57"/>
    </row>
    <row r="17" spans="1:5" x14ac:dyDescent="0.25">
      <c r="A17" s="59"/>
      <c r="B17" s="56"/>
      <c r="C17" s="56"/>
      <c r="D17" s="57"/>
      <c r="E17" s="57"/>
    </row>
    <row r="18" spans="1:5" x14ac:dyDescent="0.25">
      <c r="A18" s="59"/>
      <c r="B18" s="56"/>
      <c r="C18" s="56"/>
      <c r="D18" s="57"/>
      <c r="E18" s="57"/>
    </row>
    <row r="19" spans="1:5" x14ac:dyDescent="0.25">
      <c r="A19" s="59"/>
      <c r="B19" s="56"/>
      <c r="C19" s="56"/>
      <c r="D19" s="57"/>
      <c r="E19" s="57"/>
    </row>
    <row r="20" spans="1:5" x14ac:dyDescent="0.25">
      <c r="A20" s="59"/>
      <c r="B20" s="56"/>
      <c r="C20" s="56"/>
      <c r="D20" s="57"/>
      <c r="E20" s="57"/>
    </row>
    <row r="21" spans="1:5" x14ac:dyDescent="0.25">
      <c r="A21" s="59"/>
      <c r="B21" s="56"/>
      <c r="C21" s="56"/>
      <c r="D21" s="57"/>
      <c r="E21" s="57"/>
    </row>
    <row r="22" spans="1:5" x14ac:dyDescent="0.25">
      <c r="A22" s="59"/>
      <c r="B22" s="56"/>
      <c r="C22" s="56"/>
      <c r="D22" s="57"/>
      <c r="E22" s="57"/>
    </row>
    <row r="23" spans="1:5" x14ac:dyDescent="0.25">
      <c r="A23" s="59"/>
      <c r="B23" s="56"/>
      <c r="C23" s="56"/>
      <c r="D23" s="57"/>
      <c r="E23" s="57"/>
    </row>
    <row r="24" spans="1:5" x14ac:dyDescent="0.25">
      <c r="A24" s="57"/>
      <c r="B24" s="57"/>
      <c r="C24" s="57"/>
      <c r="D24" s="57"/>
      <c r="E24" s="57"/>
    </row>
    <row r="25" spans="1:5" x14ac:dyDescent="0.25">
      <c r="A25" s="57"/>
      <c r="B25" s="57"/>
      <c r="C25" s="57"/>
      <c r="D25" s="57"/>
      <c r="E25" s="57"/>
    </row>
    <row r="26" spans="1:5" x14ac:dyDescent="0.25">
      <c r="A26" s="57"/>
      <c r="B26" s="57"/>
      <c r="C26" s="57"/>
      <c r="D26" s="57"/>
      <c r="E26" s="57"/>
    </row>
  </sheetData>
  <mergeCells count="2">
    <mergeCell ref="A12:C12"/>
    <mergeCell ref="A16:C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Instrument settings</vt:lpstr>
      <vt:lpstr>Structural parameters</vt:lpstr>
      <vt:lpstr>I(0) plots</vt:lpstr>
      <vt:lpstr>Rg plots</vt:lpstr>
    </vt:vector>
  </TitlesOfParts>
  <Company>ANSTO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WHITTEN, Andrew</dc:creator>
  <cp:lastModifiedBy>WHITTEN, Andrew</cp:lastModifiedBy>
  <dcterms:created xsi:type="dcterms:W3CDTF">2017-10-03T22:29:54Z</dcterms:created>
  <dcterms:modified xsi:type="dcterms:W3CDTF">2022-03-14T10:56:26Z</dcterms:modified>
</cp:coreProperties>
</file>